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luiz\Documents\md\adm_ppeq\adm_coord\doc\credencia\rlz\"/>
    </mc:Choice>
  </mc:AlternateContent>
  <xr:revisionPtr revIDLastSave="0" documentId="13_ncr:1_{F2AF6A81-064A-4C80-9D6E-422625467318}" xr6:coauthVersionLast="47" xr6:coauthVersionMax="47" xr10:uidLastSave="{00000000-0000-0000-0000-000000000000}"/>
  <workbookProtection workbookAlgorithmName="SHA-512" workbookHashValue="jFmAy/v3BJgKYRdTOVTE3uCphgpJbjMkmO72dsQXi3x4durp+cHGhlMZiJmT/vXsx39kRd0kySUdwO5eyOTGpA==" workbookSaltValue="KRW4NQBej8cqXoV489Ygmw==" workbookSpinCount="100000" lockStructure="1"/>
  <bookViews>
    <workbookView xWindow="-120" yWindow="-120" windowWidth="20730" windowHeight="11160" xr2:uid="{00000000-000D-0000-FFFF-FFFF00000000}"/>
  </bookViews>
  <sheets>
    <sheet name="intro" sheetId="9" r:id="rId1"/>
    <sheet name="passo1" sheetId="1" r:id="rId2"/>
    <sheet name="passo2" sheetId="10" r:id="rId3"/>
    <sheet name="passo3" sheetId="12" r:id="rId4"/>
    <sheet name="passo4" sheetId="11" r:id="rId5"/>
    <sheet name="passo5" sheetId="6" r:id="rId6"/>
    <sheet name="passo6" sheetId="2" r:id="rId7"/>
    <sheet name="qualis_criterios" sheetId="3" r:id="rId8"/>
    <sheet name="cfg" sheetId="4" state="hidden" r:id="rId9"/>
    <sheet name="cc" sheetId="13" r:id="rId10"/>
  </sheets>
  <definedNames>
    <definedName name="c_bpr">cfg!$K$5:$K$15</definedName>
    <definedName name="c_cat">cfg!$J$5:$J$8</definedName>
    <definedName name="c_catco">cfg!$J$7</definedName>
    <definedName name="c_catp1">cfg!$J$6</definedName>
    <definedName name="c_catpr">cfg!$J$5</definedName>
    <definedName name="c_catte">cfg!$J$8</definedName>
    <definedName name="c_diss">cfg!$M$5</definedName>
    <definedName name="c_dt">cfg!$M$5:$M$6</definedName>
    <definedName name="c_n">cfg!$I$6</definedName>
    <definedName name="c_orien">cfg!$N$5:$N$8</definedName>
    <definedName name="c_qual">cfg!$H$5:$H$9</definedName>
    <definedName name="c_tes">cfg!$M$6</definedName>
    <definedName name="c_tri1">cfg!$A$4</definedName>
    <definedName name="c_tri2">cfg!$A$5</definedName>
    <definedName name="c_trils">cfg!$G$5:$G$7</definedName>
    <definedName name="c_y">cfg!$I$5</definedName>
    <definedName name="c_yn">cfg!$I$5:$I$6</definedName>
    <definedName name="c_yr">cfg!$A$3</definedName>
    <definedName name="d_qual">passo5!$D$8:$D$17</definedName>
    <definedName name="d_yn">passo5!$F$8:$F$17</definedName>
    <definedName name="d_yr">passo5!$C$8:$C$17</definedName>
    <definedName name="r_apes">cfg!$B$34</definedName>
    <definedName name="r_hcco">cfg!$B$26</definedName>
    <definedName name="r_hcpe1">cfg!$B$25</definedName>
    <definedName name="r_hcrep">cfg!$B$24</definedName>
    <definedName name="r_hcte">cfg!$B$27</definedName>
    <definedName name="r_head">cfg!$B$19</definedName>
    <definedName name="r_name">cfg!$B$21</definedName>
    <definedName name="r_num1">cfg!$C$38</definedName>
    <definedName name="r_num2">cfg!$C$39</definedName>
    <definedName name="r_num3">cfg!$C$40</definedName>
    <definedName name="r_oppg">cfg!$B$29</definedName>
    <definedName name="r_pesq">cfg!$B$33</definedName>
    <definedName name="r_scat">cfg!$B$23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11" l="1"/>
  <c r="B9" i="11"/>
  <c r="B16" i="11"/>
  <c r="A3" i="13" l="1"/>
  <c r="B32" i="4" l="1"/>
  <c r="D34" i="4" s="1"/>
  <c r="B31" i="4"/>
  <c r="C34" i="4" l="1"/>
  <c r="B34" i="4" s="1"/>
  <c r="B33" i="4"/>
  <c r="B37" i="4" a="1"/>
  <c r="B38" i="4" s="1"/>
  <c r="B23" i="4"/>
  <c r="B13" i="11"/>
  <c r="B12" i="11"/>
  <c r="B11" i="11"/>
  <c r="G29" i="4"/>
  <c r="F29" i="4"/>
  <c r="E29" i="4"/>
  <c r="D29" i="4"/>
  <c r="C29" i="4"/>
  <c r="B14" i="2"/>
  <c r="B13" i="2"/>
  <c r="B12" i="2"/>
  <c r="B21" i="2"/>
  <c r="B20" i="2"/>
  <c r="B19" i="2"/>
  <c r="B27" i="4" l="1"/>
  <c r="B26" i="4"/>
  <c r="G19" i="2"/>
  <c r="E19" i="2"/>
  <c r="C19" i="2"/>
  <c r="F19" i="2"/>
  <c r="D19" i="2"/>
  <c r="G21" i="2"/>
  <c r="E21" i="2"/>
  <c r="C21" i="2"/>
  <c r="F21" i="2"/>
  <c r="D21" i="2"/>
  <c r="G13" i="2"/>
  <c r="E13" i="2"/>
  <c r="C13" i="2"/>
  <c r="F13" i="2"/>
  <c r="D13" i="2"/>
  <c r="F20" i="2"/>
  <c r="D20" i="2"/>
  <c r="G20" i="2"/>
  <c r="E20" i="2"/>
  <c r="C20" i="2"/>
  <c r="F12" i="2"/>
  <c r="D12" i="2"/>
  <c r="G12" i="2"/>
  <c r="E12" i="2"/>
  <c r="C12" i="2"/>
  <c r="F14" i="2"/>
  <c r="D14" i="2"/>
  <c r="G14" i="2"/>
  <c r="E14" i="2"/>
  <c r="C14" i="2"/>
  <c r="H29" i="4"/>
  <c r="I29" i="4" s="1"/>
  <c r="B29" i="4" s="1"/>
  <c r="C7" i="2" s="1"/>
  <c r="A37" i="4" a="1"/>
  <c r="A37" i="4" s="1"/>
  <c r="B24" i="4"/>
  <c r="B25" i="4"/>
  <c r="B39" i="4"/>
  <c r="B37" i="4"/>
  <c r="B40" i="4"/>
  <c r="C8" i="2"/>
  <c r="B10" i="13" l="1"/>
  <c r="I10" i="13"/>
  <c r="H10" i="13"/>
  <c r="D10" i="13"/>
  <c r="G10" i="13"/>
  <c r="C10" i="13"/>
  <c r="F10" i="13"/>
  <c r="E10" i="13"/>
  <c r="J13" i="13"/>
  <c r="B13" i="13"/>
  <c r="I13" i="13"/>
  <c r="H13" i="13"/>
  <c r="G13" i="13"/>
  <c r="F13" i="13"/>
  <c r="C13" i="13"/>
  <c r="E13" i="13"/>
  <c r="D13" i="13"/>
  <c r="F7" i="13"/>
  <c r="E7" i="13"/>
  <c r="D7" i="13"/>
  <c r="C7" i="13"/>
  <c r="G7" i="13"/>
  <c r="K12" i="2"/>
  <c r="B41" i="4"/>
  <c r="A39" i="4"/>
  <c r="A40" i="4"/>
  <c r="A38" i="4"/>
  <c r="C6" i="2"/>
  <c r="H19" i="2" l="1"/>
  <c r="H12" i="2"/>
  <c r="J12" i="2" a="1"/>
  <c r="M12" i="2"/>
  <c r="L12" i="2"/>
  <c r="F15" i="2" l="1"/>
  <c r="G15" i="2"/>
  <c r="D15" i="2"/>
  <c r="E15" i="2"/>
  <c r="H14" i="2"/>
  <c r="H13" i="2"/>
  <c r="L13" i="2"/>
  <c r="M13" i="2"/>
  <c r="K13" i="2"/>
  <c r="L14" i="2"/>
  <c r="M14" i="2"/>
  <c r="K14" i="2"/>
  <c r="J13" i="2"/>
  <c r="J14" i="2"/>
  <c r="J12" i="2"/>
  <c r="C15" i="2"/>
  <c r="K15" i="2" l="1"/>
  <c r="M15" i="2"/>
  <c r="H15" i="2"/>
  <c r="L15" i="2"/>
  <c r="B21" i="4"/>
  <c r="B7" i="13" s="1"/>
  <c r="C5" i="2" l="1"/>
  <c r="C40" i="4"/>
  <c r="K21" i="2" s="1"/>
  <c r="C38" i="4"/>
  <c r="K19" i="2" s="1"/>
  <c r="C39" i="4"/>
  <c r="K20" i="2" s="1"/>
  <c r="G7" i="4"/>
  <c r="G6" i="4"/>
  <c r="G5" i="4"/>
  <c r="A5" i="4" l="1"/>
  <c r="A4" i="4"/>
  <c r="H20" i="2" l="1"/>
  <c r="B19" i="4"/>
  <c r="A1" i="13" s="1"/>
  <c r="E22" i="2"/>
  <c r="G22" i="2"/>
  <c r="D22" i="2"/>
  <c r="F22" i="2"/>
  <c r="J19" i="2" a="1"/>
  <c r="H21" i="2" l="1"/>
  <c r="H22" i="2" s="1"/>
  <c r="A1" i="12"/>
  <c r="A1" i="11"/>
  <c r="A1" i="10"/>
  <c r="A1" i="9"/>
  <c r="A1" i="2"/>
  <c r="A1" i="6"/>
  <c r="A1" i="1"/>
  <c r="C22" i="2"/>
  <c r="J19" i="2"/>
  <c r="J20" i="2"/>
  <c r="J21" i="2"/>
  <c r="K2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luiz</author>
  </authors>
  <commentList>
    <comment ref="A6" authorId="0" shapeId="0" xr:uid="{00000000-0006-0000-0400-000001000000}">
      <text>
        <r>
          <rPr>
            <sz val="11"/>
            <color indexed="81"/>
            <rFont val="Calibri"/>
            <family val="2"/>
          </rPr>
          <t xml:space="preserve">Tipos de credenciamento:
</t>
        </r>
        <r>
          <rPr>
            <b/>
            <sz val="12"/>
            <color indexed="81"/>
            <rFont val="Calibri"/>
            <family val="2"/>
          </rPr>
          <t>• Permanente (recredenciamento)</t>
        </r>
        <r>
          <rPr>
            <sz val="11"/>
            <color indexed="81"/>
            <rFont val="Calibri"/>
            <family val="2"/>
          </rPr>
          <t xml:space="preserve">
Exclusivo para os docentes que atualmente são membros permanentes do PPGEQ-UFPE, e que desejam permanecer nessa categoria.
</t>
        </r>
        <r>
          <rPr>
            <b/>
            <sz val="12"/>
            <color indexed="81"/>
            <rFont val="Calibri"/>
            <family val="2"/>
          </rPr>
          <t>• Permanente (1º credenciamento)</t>
        </r>
        <r>
          <rPr>
            <sz val="11"/>
            <color indexed="81"/>
            <rFont val="Calibri"/>
            <family val="2"/>
          </rPr>
          <t xml:space="preserve">
Para os docentes que atualmente são colaboradores no PPGEQ-UFPE e a quaisquer outros pesquisadores que desejam ingressar como membro permanente.
</t>
        </r>
        <r>
          <rPr>
            <b/>
            <sz val="12"/>
            <color indexed="81"/>
            <rFont val="Calibri"/>
            <family val="2"/>
          </rPr>
          <t>• Colaborador</t>
        </r>
        <r>
          <rPr>
            <sz val="11"/>
            <color indexed="81"/>
            <rFont val="Calibri"/>
            <family val="2"/>
          </rPr>
          <t xml:space="preserve">
Para qualquer pesquisador (incluindo membros permanentes e colaboradores do PPGEQ-UFPE) que desejam ingressar/permanecer como colaborador.
</t>
        </r>
        <r>
          <rPr>
            <b/>
            <sz val="11"/>
            <color indexed="81"/>
            <rFont val="Calibri"/>
            <family val="2"/>
          </rPr>
          <t>• Temporário</t>
        </r>
        <r>
          <rPr>
            <sz val="11"/>
            <color indexed="81"/>
            <rFont val="Calibri"/>
            <family val="2"/>
          </rPr>
          <t xml:space="preserve">
Para qualquer pesquisador (incluindo membros permanentes e colaboradores do PPGEQ-UFPE) que desejam ingressar/permanecer como temporário.</t>
        </r>
      </text>
    </comment>
  </commentList>
</comments>
</file>

<file path=xl/sharedStrings.xml><?xml version="1.0" encoding="utf-8"?>
<sst xmlns="http://schemas.openxmlformats.org/spreadsheetml/2006/main" count="220" uniqueCount="168">
  <si>
    <t>Configurações</t>
  </si>
  <si>
    <t>Ano de credenciamento</t>
  </si>
  <si>
    <t>Triênio (forma 1)</t>
  </si>
  <si>
    <t>Triênio (forma 2)</t>
  </si>
  <si>
    <t>Ano</t>
  </si>
  <si>
    <t>Nº de alunos</t>
  </si>
  <si>
    <t>Item</t>
  </si>
  <si>
    <t>Qualis *</t>
  </si>
  <si>
    <t>A1</t>
  </si>
  <si>
    <t>A2</t>
  </si>
  <si>
    <t>B1</t>
  </si>
  <si>
    <t>B2</t>
  </si>
  <si>
    <t>B3</t>
  </si>
  <si>
    <t>B4</t>
  </si>
  <si>
    <t>B5</t>
  </si>
  <si>
    <t>C2</t>
  </si>
  <si>
    <t>Listas:</t>
  </si>
  <si>
    <t>Triênio</t>
  </si>
  <si>
    <t>Qualis</t>
  </si>
  <si>
    <t>Coeficientes calculados</t>
  </si>
  <si>
    <t>C4</t>
  </si>
  <si>
    <t>C5</t>
  </si>
  <si>
    <t>C6</t>
  </si>
  <si>
    <t>Critérios Qualis das Engenharias II (ano base 2013 e ano base 2014)</t>
  </si>
  <si>
    <t>Disponível em: capes.gov.br/images/stories/download/avaliacaotrienal/Docs_de_area/qualis/engenharias_ii.pdf</t>
  </si>
  <si>
    <t>Classe</t>
  </si>
  <si>
    <t>Pertencentes à área Engenharias II</t>
  </si>
  <si>
    <t>Não pertencentes à área Engenharias II</t>
  </si>
  <si>
    <t xml:space="preserve">              Qualis
         Ano</t>
  </si>
  <si>
    <t>Cálculos:</t>
  </si>
  <si>
    <t>Total</t>
  </si>
  <si>
    <t>Média</t>
  </si>
  <si>
    <t>Nome do docente</t>
  </si>
  <si>
    <t>Tem aluno PPGEQ autor?</t>
  </si>
  <si>
    <t>S/N</t>
  </si>
  <si>
    <t>Sim</t>
  </si>
  <si>
    <t>Não</t>
  </si>
  <si>
    <t>Critérios para aceitação</t>
  </si>
  <si>
    <t>Categoria</t>
  </si>
  <si>
    <t>Coeficiente</t>
  </si>
  <si>
    <t>Permanente (recredenciamento)</t>
  </si>
  <si>
    <t>---</t>
  </si>
  <si>
    <t>Colaborador</t>
  </si>
  <si>
    <t>Segundo orientador</t>
  </si>
  <si>
    <t>Nenhum</t>
  </si>
  <si>
    <t>Cores</t>
  </si>
  <si>
    <t>Cabeçalho das planilhas</t>
  </si>
  <si>
    <t>Passo 1</t>
  </si>
  <si>
    <t>Passo 2</t>
  </si>
  <si>
    <t>Passo 3</t>
  </si>
  <si>
    <t>Passo 4</t>
  </si>
  <si>
    <t>Passo 5</t>
  </si>
  <si>
    <t>Categoria pretendida:</t>
  </si>
  <si>
    <t>Categorias</t>
  </si>
  <si>
    <t>Permanente (1º credenciamento)</t>
  </si>
  <si>
    <t>Categoria:</t>
  </si>
  <si>
    <t>Preencher apenas as células pintadas de verde</t>
  </si>
  <si>
    <t>Esta planilha é preenchida automaticamente</t>
  </si>
  <si>
    <t>Pesq. CNPq:</t>
  </si>
  <si>
    <t>Pesquisador CNPq?</t>
  </si>
  <si>
    <t>Prezado Pesquisador,</t>
  </si>
  <si>
    <t>Atenciosamente,</t>
  </si>
  <si>
    <t>Nível pesquisador CNPq</t>
  </si>
  <si>
    <t>Produtividade em Pesquisa (PQ) / Sr</t>
  </si>
  <si>
    <t>Produtividade em Pesquisa (PQ) / 1A</t>
  </si>
  <si>
    <t>Produtividade em Pesquisa (PQ) / 1B</t>
  </si>
  <si>
    <t>Produtividade em Pesquisa (PQ) / 1C</t>
  </si>
  <si>
    <t>Produtividade em Pesquisa (PQ) / 1D</t>
  </si>
  <si>
    <t>Produtividade em Pesquisa (PQ) / 2</t>
  </si>
  <si>
    <t>Produtividade em Desenvolvimento Tecnológico e Extensão Inovadora (DT) / 1A</t>
  </si>
  <si>
    <t>Produtividade em Desenvolvimento Tecnológico e Extensão Inovadora (DT) / 1B</t>
  </si>
  <si>
    <t>Produtividade em Desenvolvimento Tecnológico e Extensão Inovadora (DT) / 1C</t>
  </si>
  <si>
    <t>Produtividade em Desenvolvimento Tecnológico e Extensão Inovadora (DT) / 1D</t>
  </si>
  <si>
    <t>Produtividade em Desenvolvimento Tecnológico e Extensão Inovadora (DT) / 2</t>
  </si>
  <si>
    <t>É bolsista de produtividade CNPq?</t>
  </si>
  <si>
    <t>Participa de outro(s) programa(s) de pós-graduação?</t>
  </si>
  <si>
    <t>Participa de outro(s) PPG</t>
  </si>
  <si>
    <t>Nome do programa</t>
  </si>
  <si>
    <t>Instituição (sigla)</t>
  </si>
  <si>
    <r>
      <t>Por favor, preencha os dados solicitados nas seguintes abas: '</t>
    </r>
    <r>
      <rPr>
        <b/>
        <sz val="11"/>
        <color rgb="FF00CC00"/>
        <rFont val="Calibri"/>
        <family val="2"/>
        <scheme val="minor"/>
      </rPr>
      <t>passo1</t>
    </r>
    <r>
      <rPr>
        <sz val="11"/>
        <color theme="1"/>
        <rFont val="Calibri"/>
        <family val="2"/>
        <scheme val="minor"/>
      </rPr>
      <t>', '</t>
    </r>
    <r>
      <rPr>
        <b/>
        <sz val="11"/>
        <color rgb="FF00CC00"/>
        <rFont val="Calibri"/>
        <family val="2"/>
        <scheme val="minor"/>
      </rPr>
      <t>passo2</t>
    </r>
    <r>
      <rPr>
        <sz val="11"/>
        <color theme="1"/>
        <rFont val="Calibri"/>
        <family val="2"/>
        <scheme val="minor"/>
      </rPr>
      <t>', '</t>
    </r>
    <r>
      <rPr>
        <b/>
        <sz val="11"/>
        <color rgb="FF00CC00"/>
        <rFont val="Calibri"/>
        <family val="2"/>
        <scheme val="minor"/>
      </rPr>
      <t>passo3</t>
    </r>
    <r>
      <rPr>
        <sz val="11"/>
        <color theme="1"/>
        <rFont val="Calibri"/>
        <family val="2"/>
        <scheme val="minor"/>
      </rPr>
      <t>', '</t>
    </r>
    <r>
      <rPr>
        <b/>
        <sz val="11"/>
        <color rgb="FF00CC00"/>
        <rFont val="Calibri"/>
        <family val="2"/>
        <scheme val="minor"/>
      </rPr>
      <t>passo4</t>
    </r>
    <r>
      <rPr>
        <sz val="11"/>
        <color theme="1"/>
        <rFont val="Calibri"/>
        <family val="2"/>
        <scheme val="minor"/>
      </rPr>
      <t>' e '</t>
    </r>
    <r>
      <rPr>
        <b/>
        <sz val="11"/>
        <color rgb="FF00CC00"/>
        <rFont val="Calibri"/>
        <family val="2"/>
        <scheme val="minor"/>
      </rPr>
      <t>passo5</t>
    </r>
    <r>
      <rPr>
        <sz val="11"/>
        <color theme="1"/>
        <rFont val="Calibri"/>
        <family val="2"/>
        <scheme val="minor"/>
      </rPr>
      <t>'.</t>
    </r>
  </si>
  <si>
    <t>Nome(s) do(s) aluno(s) do PPGEQ como coautores (se houver)</t>
  </si>
  <si>
    <t>* Periódicos que não constam no Qualis Engenharias II devem ser classificados conforme critérios estabelecidos pelo comitê da área em função do fator de impacto (ver aba 'qualis_criterios')</t>
  </si>
  <si>
    <t>Outro PPG:</t>
  </si>
  <si>
    <t>?</t>
  </si>
  <si>
    <r>
      <t>A aba '</t>
    </r>
    <r>
      <rPr>
        <b/>
        <sz val="11"/>
        <color rgb="FF0000FF"/>
        <rFont val="Calibri"/>
        <family val="2"/>
        <scheme val="minor"/>
      </rPr>
      <t>passo6</t>
    </r>
    <r>
      <rPr>
        <sz val="11"/>
        <color theme="1"/>
        <rFont val="Calibri"/>
        <family val="2"/>
        <scheme val="minor"/>
      </rPr>
      <t>' apresenta um resumo das informações fornecidas e alguns indicadores calculados.</t>
    </r>
  </si>
  <si>
    <t>Informe seu nome:</t>
  </si>
  <si>
    <t>Informe o(s) programa(s) de pós-graduação dos quais participa (exceto o PPGEQ-UFPE):</t>
  </si>
  <si>
    <t>Informe a modalidade e o nível:</t>
  </si>
  <si>
    <t>Informe o tipo de credenciamento pretendido:</t>
  </si>
  <si>
    <t>Tipo de orientação</t>
  </si>
  <si>
    <t>Conceito CAPES</t>
  </si>
  <si>
    <t>Dissertação</t>
  </si>
  <si>
    <t>Orientador</t>
  </si>
  <si>
    <t>Tese</t>
  </si>
  <si>
    <t>Coorientador</t>
  </si>
  <si>
    <t>Orientação</t>
  </si>
  <si>
    <t>&gt;&gt;&gt;&gt; Vai até a coluna M</t>
  </si>
  <si>
    <t>FI ≥ 1,4</t>
  </si>
  <si>
    <t>FI ≥ 8,0</t>
  </si>
  <si>
    <t>FI &lt; 1,4 e FI ≥ 0,7</t>
  </si>
  <si>
    <t>FI &lt; 8,0 e FI ≥ 4,0</t>
  </si>
  <si>
    <t>FI &lt; 0,7 e FI ≥ 0,35</t>
  </si>
  <si>
    <t>FI &lt; 4,0 e FI ≥ 2,0</t>
  </si>
  <si>
    <t>FI &lt; 0,35 / Scielo</t>
  </si>
  <si>
    <t>FI &lt; 2,0 / Scielo</t>
  </si>
  <si>
    <t>Periódicos de associações sem FI</t>
  </si>
  <si>
    <t>Sem FI</t>
  </si>
  <si>
    <t>Sem FI e Local</t>
  </si>
  <si>
    <t>FI = fator de impacto</t>
  </si>
  <si>
    <t>Recredenciamento permanente?</t>
  </si>
  <si>
    <t>1º credenciamento permanente?</t>
  </si>
  <si>
    <t>Colaborador?</t>
  </si>
  <si>
    <t>Nome:</t>
  </si>
  <si>
    <t>Denominador C2</t>
  </si>
  <si>
    <t>Nº de publicações apenas com discentes do PPGEQ e indicador C2:</t>
  </si>
  <si>
    <t>Nº total de publicações (com discentes do PPGEQ ou não) e indicador C4:</t>
  </si>
  <si>
    <t>(sem uso)</t>
  </si>
  <si>
    <t>Diss/Tese</t>
  </si>
  <si>
    <t>Alias</t>
  </si>
  <si>
    <t>PQ / Sr</t>
  </si>
  <si>
    <t>PQ / 1A</t>
  </si>
  <si>
    <t>PQ / 1B</t>
  </si>
  <si>
    <t>PQ / 1C</t>
  </si>
  <si>
    <t>PQ / 1D</t>
  </si>
  <si>
    <t>PQ / 2</t>
  </si>
  <si>
    <t>DT / 1A</t>
  </si>
  <si>
    <t>DT / 1B</t>
  </si>
  <si>
    <t>DT / 1C</t>
  </si>
  <si>
    <t>DT / 1D</t>
  </si>
  <si>
    <t>DT / 2</t>
  </si>
  <si>
    <t>Dados para uso da Comissão de Credenciamento</t>
  </si>
  <si>
    <t>Nome</t>
  </si>
  <si>
    <t>Participa de outro PPG</t>
  </si>
  <si>
    <t>Bolsista de produtividade</t>
  </si>
  <si>
    <t>Credenciamento solicitado</t>
  </si>
  <si>
    <t>Nº de orientações de doutorado concluídas no PPGEQ</t>
  </si>
  <si>
    <t>Nº de publicações com discentes do PPGEQ</t>
  </si>
  <si>
    <t>Nº total de publicações</t>
  </si>
  <si>
    <t>Nº de publicações</t>
  </si>
  <si>
    <t>Nº de orientações de doutorado concluídas</t>
  </si>
  <si>
    <t>Nº de orientações de mestrado concluídas</t>
  </si>
  <si>
    <t>Pesquisador CNPq source 1</t>
  </si>
  <si>
    <t>Pesquisador CNPq source 2</t>
  </si>
  <si>
    <t>Alias 1</t>
  </si>
  <si>
    <t>Número de alunos de doutorado titulados</t>
  </si>
  <si>
    <t xml:space="preserve"> Tipo de trabalho</t>
  </si>
  <si>
    <t xml:space="preserve"> Nome do aluno</t>
  </si>
  <si>
    <t xml:space="preserve"> Nome do programa de pós-graduação</t>
  </si>
  <si>
    <t>ppgeq@ufpe.br</t>
  </si>
  <si>
    <t>Orientador principal</t>
  </si>
  <si>
    <t>Informe o nº de orientações concluídas de mestrado e de doutorado (orientador principal, 2º orientador e coorientador) no PPGEQ em cada ano do último triênio e os nomes dos alunos titulados:</t>
  </si>
  <si>
    <t>Referência completa (informar autores, título, periódico, ano, volume, páginas, DOI)</t>
  </si>
  <si>
    <t>2. O assunto da mensagem deve ser nomeado da seguinte forma:</t>
  </si>
  <si>
    <t>3. Ao enviar a planilha preenchida, renomeie-a da seguinte forma:</t>
  </si>
  <si>
    <t xml:space="preserve"> Nomes dos alunos de mestrado e doutorado orientados (separar por ponto e vírgula se houver mais de um aluno no mesmo ano)</t>
  </si>
  <si>
    <t>1. Enviar até 28/02/2022 para o seguinte endereço de e-mail:</t>
  </si>
  <si>
    <t>Credenciamento 2022 - Nome do Docente</t>
  </si>
  <si>
    <t>ppgeq_credenciamento_2022_NomeDoDocente.xlsx</t>
  </si>
  <si>
    <t>A Comissão de Credenciamento do PPGEQ</t>
  </si>
  <si>
    <r>
      <t>Informe as orientações e/ou coorientações concluídas no PPGEQ ou em outro programa de pós-graduação (</t>
    </r>
    <r>
      <rPr>
        <b/>
        <sz val="11"/>
        <rFont val="Calibri"/>
        <family val="2"/>
        <scheme val="minor"/>
      </rPr>
      <t>mínimo 1 tese ou 2 dissertações</t>
    </r>
    <r>
      <rPr>
        <sz val="11"/>
        <rFont val="Calibri"/>
        <family val="2"/>
        <scheme val="minor"/>
      </rPr>
      <t>):</t>
    </r>
  </si>
  <si>
    <t>Preencher apenas se tiver respondido sim à pergunta acima</t>
  </si>
  <si>
    <t>Nota: a Instrução Normativa nº 01/2021-Propg estabelece no Art. 7º que o credenciamento em qualquer das categorias como docente de pós-graduação</t>
  </si>
  <si>
    <t>da UFPE poderá se dar no máximo em até 3 (três) PPGs.</t>
  </si>
  <si>
    <t>Temporário</t>
  </si>
  <si>
    <t>Informe as publicações mais relevantes (máximo 10) no último triênio, juntamente com o ano, o Qualis Engenharias II * e os alunos do PPGEQ coautores (se houver):</t>
  </si>
  <si>
    <t>Temporário?</t>
  </si>
  <si>
    <t>Resumo dos dados necessários para avaliação de acordo com a categoria de credenciamento escolhida:</t>
  </si>
  <si>
    <r>
      <t>Esta planilha tem por objetivo coletar informações para a 1</t>
    </r>
    <r>
      <rPr>
        <sz val="11"/>
        <color theme="1"/>
        <rFont val="Calibri"/>
        <family val="2"/>
      </rPr>
      <t>ª</t>
    </r>
    <r>
      <rPr>
        <sz val="11"/>
        <color theme="1"/>
        <rFont val="Calibri"/>
        <family val="2"/>
        <scheme val="minor"/>
      </rPr>
      <t xml:space="preserve"> etapa de credenciamento de pesquisadores ao corpo docente do Programa de Pós-Graduação em Engenharia Química da UFPE (PPGEQ-UFPE).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</si>
</sst>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##"/>
  </numFmts>
  <fonts count="1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00CC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indexed="81"/>
      <name val="Calibri"/>
      <family val="2"/>
    </font>
    <font>
      <b/>
      <sz val="12"/>
      <color indexed="81"/>
      <name val="Calibri"/>
      <family val="2"/>
    </font>
    <font>
      <b/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indexed="81"/>
      <name val="Calibri"/>
      <family val="2"/>
    </font>
    <font>
      <sz val="11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EFFD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0" fontId="0" fillId="0" borderId="0" xfId="0" applyFill="1" applyBorder="1" applyAlignment="1"/>
    <xf numFmtId="0" fontId="0" fillId="2" borderId="3" xfId="0" applyFill="1" applyBorder="1" applyAlignment="1">
      <alignment vertical="center" wrapText="1"/>
    </xf>
    <xf numFmtId="0" fontId="0" fillId="4" borderId="1" xfId="0" applyFill="1" applyBorder="1" applyAlignment="1" applyProtection="1">
      <alignment horizontal="center" vertical="center"/>
      <protection locked="0"/>
    </xf>
    <xf numFmtId="0" fontId="3" fillId="0" borderId="0" xfId="0" applyFont="1"/>
    <xf numFmtId="164" fontId="0" fillId="0" borderId="1" xfId="0" applyNumberFormat="1" applyBorder="1" applyAlignment="1">
      <alignment horizontal="center"/>
    </xf>
    <xf numFmtId="0" fontId="0" fillId="2" borderId="1" xfId="0" quotePrefix="1" applyFill="1" applyBorder="1" applyAlignment="1">
      <alignment horizontal="center"/>
    </xf>
    <xf numFmtId="0" fontId="0" fillId="4" borderId="1" xfId="0" applyFill="1" applyBorder="1" applyAlignment="1" applyProtection="1">
      <alignment vertical="center" wrapText="1"/>
      <protection locked="0"/>
    </xf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2" borderId="1" xfId="0" applyFill="1" applyBorder="1" applyAlignment="1">
      <alignment vertical="center" wrapText="1"/>
    </xf>
    <xf numFmtId="164" fontId="0" fillId="5" borderId="1" xfId="0" applyNumberFormat="1" applyFill="1" applyBorder="1" applyAlignment="1">
      <alignment horizontal="center"/>
    </xf>
    <xf numFmtId="0" fontId="0" fillId="0" borderId="0" xfId="0" quotePrefix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0" borderId="0" xfId="0" applyAlignment="1">
      <alignment wrapText="1"/>
    </xf>
    <xf numFmtId="0" fontId="2" fillId="0" borderId="0" xfId="0" applyFont="1"/>
    <xf numFmtId="0" fontId="0" fillId="0" borderId="0" xfId="0" applyAlignment="1"/>
    <xf numFmtId="0" fontId="5" fillId="10" borderId="0" xfId="0" applyFont="1" applyFill="1" applyAlignment="1">
      <alignment horizontal="center"/>
    </xf>
    <xf numFmtId="0" fontId="0" fillId="11" borderId="0" xfId="0" applyFill="1"/>
    <xf numFmtId="0" fontId="0" fillId="4" borderId="1" xfId="0" applyFill="1" applyBorder="1" applyAlignment="1" applyProtection="1">
      <alignment horizontal="center"/>
      <protection locked="0"/>
    </xf>
    <xf numFmtId="0" fontId="0" fillId="0" borderId="0" xfId="0" applyBorder="1"/>
    <xf numFmtId="0" fontId="0" fillId="0" borderId="0" xfId="0" applyFill="1" applyBorder="1"/>
    <xf numFmtId="0" fontId="1" fillId="0" borderId="0" xfId="0" applyFont="1" applyProtection="1">
      <protection hidden="1"/>
    </xf>
    <xf numFmtId="0" fontId="4" fillId="0" borderId="0" xfId="0" applyFont="1"/>
    <xf numFmtId="0" fontId="0" fillId="12" borderId="8" xfId="0" applyFill="1" applyBorder="1" applyAlignment="1" applyProtection="1">
      <protection locked="0"/>
    </xf>
    <xf numFmtId="0" fontId="0" fillId="12" borderId="8" xfId="0" applyFill="1" applyBorder="1" applyAlignment="1" applyProtection="1"/>
    <xf numFmtId="0" fontId="0" fillId="12" borderId="8" xfId="0" applyFill="1" applyBorder="1"/>
    <xf numFmtId="0" fontId="0" fillId="12" borderId="9" xfId="0" applyFill="1" applyBorder="1" applyProtection="1">
      <protection locked="0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  <protection locked="0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2" borderId="1" xfId="0" applyFont="1" applyFill="1" applyBorder="1" applyAlignment="1" applyProtection="1">
      <alignment horizontal="center"/>
      <protection hidden="1"/>
    </xf>
    <xf numFmtId="0" fontId="2" fillId="2" borderId="4" xfId="0" applyFont="1" applyFill="1" applyBorder="1" applyAlignment="1" applyProtection="1">
      <protection hidden="1"/>
    </xf>
    <xf numFmtId="0" fontId="2" fillId="2" borderId="5" xfId="0" applyFont="1" applyFill="1" applyBorder="1" applyAlignment="1" applyProtection="1">
      <alignment wrapText="1"/>
      <protection hidden="1"/>
    </xf>
    <xf numFmtId="0" fontId="2" fillId="2" borderId="6" xfId="0" applyFont="1" applyFill="1" applyBorder="1" applyAlignment="1" applyProtection="1">
      <alignment wrapText="1"/>
      <protection hidden="1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5" xfId="0" applyFont="1" applyFill="1" applyBorder="1" applyAlignment="1" applyProtection="1">
      <alignment wrapText="1"/>
      <protection locked="0"/>
    </xf>
    <xf numFmtId="0" fontId="2" fillId="4" borderId="6" xfId="0" applyFont="1" applyFill="1" applyBorder="1" applyAlignment="1" applyProtection="1">
      <alignment wrapText="1"/>
      <protection locked="0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0" fontId="2" fillId="4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Protection="1"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vertical="center"/>
      <protection hidden="1"/>
    </xf>
    <xf numFmtId="0" fontId="2" fillId="4" borderId="1" xfId="0" applyFont="1" applyFill="1" applyBorder="1" applyAlignment="1" applyProtection="1">
      <alignment horizontal="center"/>
      <protection locked="0" hidden="1"/>
    </xf>
    <xf numFmtId="0" fontId="2" fillId="4" borderId="1" xfId="0" applyFont="1" applyFill="1" applyBorder="1" applyProtection="1">
      <protection locked="0"/>
    </xf>
    <xf numFmtId="0" fontId="2" fillId="0" borderId="0" xfId="0" applyFont="1" applyAlignment="1" applyProtection="1">
      <alignment wrapText="1"/>
      <protection hidden="1"/>
    </xf>
    <xf numFmtId="0" fontId="2" fillId="0" borderId="1" xfId="0" applyFont="1" applyBorder="1" applyAlignment="1" applyProtection="1">
      <alignment wrapText="1"/>
      <protection hidden="1"/>
    </xf>
    <xf numFmtId="0" fontId="2" fillId="2" borderId="1" xfId="0" applyFont="1" applyFill="1" applyBorder="1" applyAlignment="1" applyProtection="1">
      <alignment vertical="center" wrapText="1"/>
      <protection hidden="1"/>
    </xf>
    <xf numFmtId="0" fontId="2" fillId="0" borderId="0" xfId="0" applyFont="1" applyFill="1" applyBorder="1"/>
    <xf numFmtId="0" fontId="2" fillId="0" borderId="1" xfId="0" quotePrefix="1" applyFont="1" applyFill="1" applyBorder="1" applyAlignment="1" applyProtection="1">
      <alignment horizontal="center"/>
      <protection hidden="1"/>
    </xf>
    <xf numFmtId="164" fontId="2" fillId="0" borderId="1" xfId="0" applyNumberFormat="1" applyFont="1" applyFill="1" applyBorder="1" applyAlignment="1">
      <alignment horizontal="center"/>
    </xf>
    <xf numFmtId="0" fontId="2" fillId="2" borderId="1" xfId="0" quotePrefix="1" applyFont="1" applyFill="1" applyBorder="1" applyAlignment="1" applyProtection="1">
      <alignment horizontal="center"/>
      <protection hidden="1"/>
    </xf>
    <xf numFmtId="0" fontId="2" fillId="2" borderId="4" xfId="0" applyFont="1" applyFill="1" applyBorder="1" applyAlignment="1" applyProtection="1">
      <alignment horizontal="center"/>
      <protection hidden="1"/>
    </xf>
    <xf numFmtId="0" fontId="0" fillId="12" borderId="7" xfId="0" applyFill="1" applyBorder="1" applyAlignment="1" applyProtection="1">
      <alignment wrapText="1"/>
      <protection locked="0"/>
    </xf>
    <xf numFmtId="0" fontId="2" fillId="4" borderId="4" xfId="0" applyFont="1" applyFill="1" applyBorder="1" applyProtection="1">
      <protection locked="0" hidden="1"/>
    </xf>
    <xf numFmtId="0" fontId="2" fillId="4" borderId="6" xfId="0" applyFont="1" applyFill="1" applyBorder="1" applyProtection="1">
      <protection locked="0" hidden="1"/>
    </xf>
    <xf numFmtId="0" fontId="0" fillId="4" borderId="4" xfId="0" applyFill="1" applyBorder="1" applyAlignment="1" applyProtection="1">
      <protection locked="0"/>
    </xf>
    <xf numFmtId="0" fontId="0" fillId="0" borderId="5" xfId="0" applyBorder="1" applyAlignment="1"/>
    <xf numFmtId="0" fontId="0" fillId="0" borderId="6" xfId="0" applyBorder="1" applyAlignment="1"/>
  </cellXfs>
  <cellStyles count="1">
    <cellStyle name="Normal" xfId="0" builtinId="0"/>
  </cellStyles>
  <dxfs count="7">
    <dxf>
      <fill>
        <patternFill>
          <bgColor rgb="FFFFC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0000FF"/>
      <color rgb="FFEEFFDD"/>
      <color rgb="FFFFFFCC"/>
      <color rgb="FFFFFF99"/>
      <color rgb="FF00CC00"/>
      <color rgb="FF009900"/>
      <color rgb="FF003399"/>
      <color rgb="FFFFFF00"/>
      <color rgb="FFD8E4BC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</sheetPr>
  <dimension ref="A1:B20"/>
  <sheetViews>
    <sheetView showGridLines="0" tabSelected="1" workbookViewId="0">
      <selection activeCell="A2" sqref="A2"/>
    </sheetView>
  </sheetViews>
  <sheetFormatPr defaultRowHeight="15" x14ac:dyDescent="0.25"/>
  <cols>
    <col min="1" max="1" width="2.7109375" customWidth="1"/>
    <col min="2" max="2" width="100.7109375" customWidth="1"/>
  </cols>
  <sheetData>
    <row r="1" spans="1:2" x14ac:dyDescent="0.25">
      <c r="A1" t="str">
        <f>r_head</f>
        <v>Dados do triênio 2019-2021 para credenciamento de docentes no PPGEQ | 2022</v>
      </c>
    </row>
    <row r="3" spans="1:2" x14ac:dyDescent="0.25">
      <c r="B3" t="s">
        <v>60</v>
      </c>
    </row>
    <row r="5" spans="1:2" ht="30" x14ac:dyDescent="0.25">
      <c r="B5" s="31" t="s">
        <v>167</v>
      </c>
    </row>
    <row r="6" spans="1:2" x14ac:dyDescent="0.25">
      <c r="B6" s="33"/>
    </row>
    <row r="7" spans="1:2" x14ac:dyDescent="0.25">
      <c r="B7" s="31" t="s">
        <v>79</v>
      </c>
    </row>
    <row r="9" spans="1:2" x14ac:dyDescent="0.25">
      <c r="B9" s="31" t="s">
        <v>84</v>
      </c>
    </row>
    <row r="11" spans="1:2" x14ac:dyDescent="0.25">
      <c r="B11" s="76" t="s">
        <v>155</v>
      </c>
    </row>
    <row r="12" spans="1:2" x14ac:dyDescent="0.25">
      <c r="B12" s="41" t="s">
        <v>148</v>
      </c>
    </row>
    <row r="13" spans="1:2" x14ac:dyDescent="0.25">
      <c r="B13" s="42" t="s">
        <v>152</v>
      </c>
    </row>
    <row r="14" spans="1:2" x14ac:dyDescent="0.25">
      <c r="B14" s="41" t="s">
        <v>156</v>
      </c>
    </row>
    <row r="15" spans="1:2" x14ac:dyDescent="0.25">
      <c r="B15" s="43" t="s">
        <v>153</v>
      </c>
    </row>
    <row r="16" spans="1:2" x14ac:dyDescent="0.25">
      <c r="B16" s="44" t="s">
        <v>157</v>
      </c>
    </row>
    <row r="18" spans="2:2" x14ac:dyDescent="0.25">
      <c r="B18" t="s">
        <v>61</v>
      </c>
    </row>
    <row r="20" spans="2:2" x14ac:dyDescent="0.25">
      <c r="B20" t="s">
        <v>158</v>
      </c>
    </row>
  </sheetData>
  <sheetProtection algorithmName="SHA-512" hashValue="ofKgmqkUI9t8C8rDlCLorVLsjBNr+v8iPS+IuzZdo+a6mMiu+7JAbQogJvClsm+KlpKyPVqsGKYGheXytR5sMQ==" saltValue="vpBEaHR7x1SqaBpSyhb9Pw==" spinCount="100000" sheet="1" objects="1" scenarios="1"/>
  <pageMargins left="0.511811024" right="0.511811024" top="0.78740157499999996" bottom="0.78740157499999996" header="0.31496062000000002" footer="0.31496062000000002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J13"/>
  <sheetViews>
    <sheetView showGridLines="0" workbookViewId="0">
      <selection activeCell="A4" sqref="A4"/>
    </sheetView>
  </sheetViews>
  <sheetFormatPr defaultRowHeight="15" x14ac:dyDescent="0.25"/>
  <cols>
    <col min="1" max="1" width="2.7109375" customWidth="1"/>
    <col min="2" max="2" width="40.7109375" customWidth="1"/>
    <col min="3" max="4" width="14.7109375" customWidth="1"/>
    <col min="5" max="5" width="30.7109375" customWidth="1"/>
    <col min="6" max="7" width="17.7109375" customWidth="1"/>
    <col min="8" max="8" width="12.7109375" customWidth="1"/>
    <col min="9" max="10" width="8.7109375" customWidth="1"/>
  </cols>
  <sheetData>
    <row r="1" spans="1:10" x14ac:dyDescent="0.25">
      <c r="A1" t="str">
        <f>r_head</f>
        <v>Dados do triênio 2019-2021 para credenciamento de docentes no PPGEQ | 2022</v>
      </c>
    </row>
    <row r="2" spans="1:10" x14ac:dyDescent="0.25">
      <c r="A2" s="12" t="s">
        <v>130</v>
      </c>
    </row>
    <row r="3" spans="1:10" x14ac:dyDescent="0.25">
      <c r="A3" s="39" t="str">
        <f>IF(TRIM(passo4!B6) = "", "Aguardando a entrada das informações...", "Esta planilha é preenchida automaticamente")</f>
        <v>Aguardando a entrada das informações...</v>
      </c>
    </row>
    <row r="5" spans="1:10" x14ac:dyDescent="0.25">
      <c r="B5" s="32" t="s">
        <v>166</v>
      </c>
    </row>
    <row r="6" spans="1:10" ht="30" x14ac:dyDescent="0.25">
      <c r="B6" s="65" t="s">
        <v>131</v>
      </c>
      <c r="C6" s="64" t="s">
        <v>132</v>
      </c>
      <c r="D6" s="64" t="s">
        <v>133</v>
      </c>
      <c r="E6" s="70" t="s">
        <v>134</v>
      </c>
      <c r="F6" s="64" t="s">
        <v>138</v>
      </c>
      <c r="G6" s="63" t="s">
        <v>20</v>
      </c>
      <c r="H6" s="45"/>
      <c r="I6" s="45"/>
      <c r="J6" s="45"/>
    </row>
    <row r="7" spans="1:10" x14ac:dyDescent="0.25">
      <c r="B7" s="69" t="str">
        <f>IF(OR(r_hcco = c_y, r_hcte = c_y), r_name, "n.a.")</f>
        <v>n.a.</v>
      </c>
      <c r="C7" s="50" t="str">
        <f>IF(OR(r_hcco = c_y, r_hcte = c_y), r_oppg, "n.a.")</f>
        <v>n.a.</v>
      </c>
      <c r="D7" s="50" t="str">
        <f>IF(OR(r_hcco = c_y, r_hcte = c_y), r_apes, "n.a.")</f>
        <v>n.a.</v>
      </c>
      <c r="E7" s="60" t="str">
        <f>IF(OR(r_hcco = c_y, r_hcte = c_y), r_scat, "n.a.")</f>
        <v>n.a.</v>
      </c>
      <c r="F7" s="50" t="str">
        <f>IF(OR(r_hcco = c_y, r_hcte = c_y), passo6!H15, "n.a.")</f>
        <v>n.a.</v>
      </c>
      <c r="G7" s="50" t="str">
        <f>IF(r_hcco = c_y, ROUND(passo6!K15, 2), "n.a.")</f>
        <v>n.a.</v>
      </c>
      <c r="H7" s="45"/>
      <c r="I7" s="45"/>
      <c r="J7" s="45"/>
    </row>
    <row r="8" spans="1:10" x14ac:dyDescent="0.25">
      <c r="B8" s="68"/>
      <c r="C8" s="46"/>
      <c r="D8" s="46"/>
      <c r="E8" s="45"/>
      <c r="F8" s="46"/>
      <c r="G8" s="46"/>
      <c r="H8" s="45"/>
      <c r="I8" s="45"/>
      <c r="J8" s="45"/>
    </row>
    <row r="9" spans="1:10" ht="45" x14ac:dyDescent="0.25">
      <c r="B9" s="65" t="s">
        <v>131</v>
      </c>
      <c r="C9" s="64" t="s">
        <v>132</v>
      </c>
      <c r="D9" s="64" t="s">
        <v>133</v>
      </c>
      <c r="E9" s="70" t="s">
        <v>134</v>
      </c>
      <c r="F9" s="64" t="s">
        <v>139</v>
      </c>
      <c r="G9" s="64" t="s">
        <v>140</v>
      </c>
      <c r="H9" s="64" t="s">
        <v>138</v>
      </c>
      <c r="I9" s="63" t="s">
        <v>20</v>
      </c>
      <c r="J9" s="49"/>
    </row>
    <row r="10" spans="1:10" x14ac:dyDescent="0.25">
      <c r="B10" s="69" t="str">
        <f>IF(r_hcpe1 = c_y, r_name, "n.a.")</f>
        <v>n.a.</v>
      </c>
      <c r="C10" s="50" t="str">
        <f>IF(r_hcpe1 = c_y, r_oppg, "n.a.")</f>
        <v>n.a.</v>
      </c>
      <c r="D10" s="50" t="str">
        <f>IF(r_hcpe1 = c_y, r_apes, "n.a.")</f>
        <v>n.a.</v>
      </c>
      <c r="E10" s="60" t="str">
        <f>IF(r_hcpe1 = c_y, r_scat, "n.a.")</f>
        <v>n.a.</v>
      </c>
      <c r="F10" s="50" t="str">
        <f>IF(r_hcpe1 = c_y, COUNTIF(passo4!C18:C22, "=" &amp; c_tes), "n.a.")</f>
        <v>n.a.</v>
      </c>
      <c r="G10" s="50" t="str">
        <f>IF(r_hcpe1 = c_y, COUNTIF(passo4!C18:C22, "=" &amp; c_diss), "n.a.")</f>
        <v>n.a.</v>
      </c>
      <c r="H10" s="50" t="str">
        <f>IF(r_hcpe1 = c_y, passo6!H15, "n.a.")</f>
        <v>n.a.</v>
      </c>
      <c r="I10" s="50" t="str">
        <f>IF(r_hcpe1 = c_y, ROUND(passo6!K15, 2), "n.a.")</f>
        <v>n.a.</v>
      </c>
      <c r="J10" s="45"/>
    </row>
    <row r="11" spans="1:10" x14ac:dyDescent="0.25">
      <c r="B11" s="68"/>
      <c r="C11" s="46"/>
      <c r="D11" s="46"/>
      <c r="E11" s="45"/>
      <c r="F11" s="46"/>
      <c r="G11" s="46"/>
      <c r="H11" s="46"/>
      <c r="I11" s="46"/>
      <c r="J11" s="45"/>
    </row>
    <row r="12" spans="1:10" ht="60" x14ac:dyDescent="0.25">
      <c r="B12" s="65" t="s">
        <v>131</v>
      </c>
      <c r="C12" s="64" t="s">
        <v>132</v>
      </c>
      <c r="D12" s="64" t="s">
        <v>133</v>
      </c>
      <c r="E12" s="70" t="s">
        <v>134</v>
      </c>
      <c r="F12" s="64" t="s">
        <v>135</v>
      </c>
      <c r="G12" s="64" t="s">
        <v>136</v>
      </c>
      <c r="H12" s="64" t="s">
        <v>137</v>
      </c>
      <c r="I12" s="63" t="s">
        <v>20</v>
      </c>
      <c r="J12" s="63" t="s">
        <v>15</v>
      </c>
    </row>
    <row r="13" spans="1:10" x14ac:dyDescent="0.25">
      <c r="B13" s="69" t="str">
        <f>IF(r_hcrep = c_y, r_name, "n.a.")</f>
        <v>n.a.</v>
      </c>
      <c r="C13" s="50" t="str">
        <f>IF(r_hcrep = c_y, r_oppg, "n.a.")</f>
        <v>n.a.</v>
      </c>
      <c r="D13" s="50" t="str">
        <f>IF(r_hcrep = c_y, r_apes, "n.a.")</f>
        <v>n.a.</v>
      </c>
      <c r="E13" s="60" t="str">
        <f>IF(r_hcrep = c_y, r_scat, "n.a.")</f>
        <v>n.a.</v>
      </c>
      <c r="F13" s="50" t="str">
        <f>IF(r_hcrep = c_y, cfg!B41, "n.a.")</f>
        <v>n.a.</v>
      </c>
      <c r="G13" s="50" t="str">
        <f>IF(r_hcrep = c_y, passo6!H22, "n.a.")</f>
        <v>n.a.</v>
      </c>
      <c r="H13" s="50" t="str">
        <f>IF(r_hcrep = c_y, passo6!H15, "n.a.")</f>
        <v>n.a.</v>
      </c>
      <c r="I13" s="50" t="str">
        <f>IF(r_hcrep = c_y, ROUND(passo6!K15, 2), "n.a.")</f>
        <v>n.a.</v>
      </c>
      <c r="J13" s="50" t="str">
        <f>IF(r_hcrep = c_y, ROUND(passo6!K22, 2), "n.a.")</f>
        <v>n.a.</v>
      </c>
    </row>
  </sheetData>
  <sheetProtection algorithmName="SHA-512" hashValue="JKMelxRfHaLpnj4R9zQHHXLz7nI4d7YNFsDt3mIE2Grdz2IYBFOzfq6PrtPBGUswZoiVM/Lr2RVV6rW0uTrFKQ==" saltValue="vM3liz0p6H4Q3XRTf4XTaA==" spinCount="100000" sheet="1" objects="1" scenarios="1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1">
    <tabColor rgb="FF92D050"/>
  </sheetPr>
  <dimension ref="A1:B6"/>
  <sheetViews>
    <sheetView showGridLines="0" workbookViewId="0">
      <selection activeCell="B6" sqref="B6"/>
    </sheetView>
  </sheetViews>
  <sheetFormatPr defaultRowHeight="15" x14ac:dyDescent="0.25"/>
  <cols>
    <col min="1" max="1" width="2.7109375" customWidth="1"/>
    <col min="2" max="2" width="100.7109375" customWidth="1"/>
  </cols>
  <sheetData>
    <row r="1" spans="1:2" x14ac:dyDescent="0.25">
      <c r="A1" t="str">
        <f>r_head</f>
        <v>Dados do triênio 2019-2021 para credenciamento de docentes no PPGEQ | 2022</v>
      </c>
    </row>
    <row r="2" spans="1:2" x14ac:dyDescent="0.25">
      <c r="A2" s="1" t="s">
        <v>56</v>
      </c>
    </row>
    <row r="4" spans="1:2" x14ac:dyDescent="0.25">
      <c r="B4" s="40" t="s">
        <v>47</v>
      </c>
    </row>
    <row r="5" spans="1:2" x14ac:dyDescent="0.25">
      <c r="B5" t="s">
        <v>85</v>
      </c>
    </row>
    <row r="6" spans="1:2" ht="30" customHeight="1" x14ac:dyDescent="0.25">
      <c r="B6" s="15"/>
    </row>
  </sheetData>
  <sheetProtection algorithmName="SHA-512" hashValue="SpHZMhHJtrKm8ratEC0yW3leMTe2CiXHvmztOTV10UQ4PWhhKdRtQiI46eTrMS5wHqWoiSrddxI1LWyaNeE8pw==" saltValue="G6l+yiSMApGrtW0BK1w9Eg==" spinCount="100000" sheet="1" objects="1" scenarios="1"/>
  <pageMargins left="0.51181102362204722" right="0.51181102362204722" top="0.78740157480314965" bottom="0.78740157480314965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D18"/>
  <sheetViews>
    <sheetView showGridLines="0" workbookViewId="0">
      <selection activeCell="B6" sqref="B6"/>
    </sheetView>
  </sheetViews>
  <sheetFormatPr defaultRowHeight="15" x14ac:dyDescent="0.25"/>
  <cols>
    <col min="1" max="1" width="2.7109375" customWidth="1"/>
    <col min="2" max="2" width="10.7109375" customWidth="1"/>
    <col min="3" max="3" width="100.7109375" customWidth="1"/>
    <col min="4" max="4" width="20.7109375" customWidth="1"/>
  </cols>
  <sheetData>
    <row r="1" spans="1:4" x14ac:dyDescent="0.25">
      <c r="A1" t="str">
        <f>r_head</f>
        <v>Dados do triênio 2019-2021 para credenciamento de docentes no PPGEQ | 2022</v>
      </c>
    </row>
    <row r="2" spans="1:4" x14ac:dyDescent="0.25">
      <c r="A2" s="1" t="s">
        <v>56</v>
      </c>
    </row>
    <row r="4" spans="1:4" x14ac:dyDescent="0.25">
      <c r="B4" s="40" t="s">
        <v>48</v>
      </c>
    </row>
    <row r="5" spans="1:4" x14ac:dyDescent="0.25">
      <c r="B5" t="s">
        <v>75</v>
      </c>
    </row>
    <row r="6" spans="1:4" x14ac:dyDescent="0.25">
      <c r="B6" s="36"/>
    </row>
    <row r="8" spans="1:4" x14ac:dyDescent="0.25">
      <c r="B8" s="45" t="s">
        <v>86</v>
      </c>
      <c r="C8" s="32"/>
      <c r="D8" s="32"/>
    </row>
    <row r="9" spans="1:4" x14ac:dyDescent="0.25">
      <c r="B9" s="59" t="s">
        <v>160</v>
      </c>
      <c r="C9" s="32"/>
      <c r="D9" s="32"/>
    </row>
    <row r="10" spans="1:4" x14ac:dyDescent="0.25">
      <c r="B10" s="32"/>
      <c r="C10" s="62" t="s">
        <v>77</v>
      </c>
      <c r="D10" s="51" t="s">
        <v>78</v>
      </c>
    </row>
    <row r="11" spans="1:4" x14ac:dyDescent="0.25">
      <c r="B11" s="51">
        <v>1</v>
      </c>
      <c r="C11" s="61"/>
      <c r="D11" s="55"/>
    </row>
    <row r="12" spans="1:4" x14ac:dyDescent="0.25">
      <c r="B12" s="51">
        <v>2</v>
      </c>
      <c r="C12" s="61"/>
      <c r="D12" s="55"/>
    </row>
    <row r="13" spans="1:4" x14ac:dyDescent="0.25">
      <c r="B13" s="51">
        <v>3</v>
      </c>
      <c r="C13" s="61"/>
      <c r="D13" s="55"/>
    </row>
    <row r="14" spans="1:4" x14ac:dyDescent="0.25">
      <c r="B14" s="51">
        <v>4</v>
      </c>
      <c r="C14" s="61"/>
      <c r="D14" s="55"/>
    </row>
    <row r="15" spans="1:4" x14ac:dyDescent="0.25">
      <c r="B15" s="51">
        <v>5</v>
      </c>
      <c r="C15" s="61"/>
      <c r="D15" s="55"/>
    </row>
    <row r="17" spans="2:2" x14ac:dyDescent="0.25">
      <c r="B17" s="33" t="s">
        <v>161</v>
      </c>
    </row>
    <row r="18" spans="2:2" x14ac:dyDescent="0.25">
      <c r="B18" t="s">
        <v>162</v>
      </c>
    </row>
  </sheetData>
  <sheetProtection algorithmName="SHA-512" hashValue="tDHY7jYwcTcXNereO/swTwRVKlIKHsggtEB4fq4Zrz6HNDhV2q8LxMJqz32aU93bJBUIFaSvPh4Bi1L06/hL7w==" saltValue="1zIHqgGDHdD1dDXkctfAzg==" spinCount="100000" sheet="1" objects="1" scenarios="1"/>
  <dataValidations count="1">
    <dataValidation type="list" allowBlank="1" showInputMessage="1" showErrorMessage="1" errorTitle="Erro" error="A resposta informada não é válida." sqref="B6" xr:uid="{00000000-0002-0000-0200-000000000000}">
      <formula1>c_yn</formula1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C10"/>
  <sheetViews>
    <sheetView showGridLines="0" workbookViewId="0">
      <selection activeCell="B6" sqref="B6"/>
    </sheetView>
  </sheetViews>
  <sheetFormatPr defaultRowHeight="15" x14ac:dyDescent="0.25"/>
  <cols>
    <col min="1" max="1" width="2.7109375" customWidth="1"/>
    <col min="2" max="2" width="10.7109375" customWidth="1"/>
    <col min="3" max="3" width="65.7109375" customWidth="1"/>
  </cols>
  <sheetData>
    <row r="1" spans="1:3" x14ac:dyDescent="0.25">
      <c r="A1" t="str">
        <f>r_head</f>
        <v>Dados do triênio 2019-2021 para credenciamento de docentes no PPGEQ | 2022</v>
      </c>
    </row>
    <row r="2" spans="1:3" x14ac:dyDescent="0.25">
      <c r="A2" s="1" t="s">
        <v>56</v>
      </c>
    </row>
    <row r="4" spans="1:3" x14ac:dyDescent="0.25">
      <c r="B4" s="40" t="s">
        <v>49</v>
      </c>
    </row>
    <row r="5" spans="1:3" x14ac:dyDescent="0.25">
      <c r="B5" t="s">
        <v>74</v>
      </c>
    </row>
    <row r="6" spans="1:3" x14ac:dyDescent="0.25">
      <c r="B6" s="36"/>
    </row>
    <row r="8" spans="1:3" x14ac:dyDescent="0.25">
      <c r="B8" s="45" t="s">
        <v>87</v>
      </c>
    </row>
    <row r="9" spans="1:3" x14ac:dyDescent="0.25">
      <c r="B9" s="59" t="s">
        <v>160</v>
      </c>
    </row>
    <row r="10" spans="1:3" x14ac:dyDescent="0.25">
      <c r="B10" s="77"/>
      <c r="C10" s="78"/>
    </row>
  </sheetData>
  <sheetProtection algorithmName="SHA-512" hashValue="VsiJPTro82Et8GRZ1nUT5Goah2H2muFtEVP1CTEqbFOgxRWeZbVHiBcLJhomrVnBN18XgQuUlu8gF+yk4M3Y0Q==" saltValue="+iFnJDiSwL7hQsSZQyr2Yw==" spinCount="100000" sheet="1" objects="1" scenarios="1"/>
  <mergeCells count="1">
    <mergeCell ref="B10:C10"/>
  </mergeCells>
  <dataValidations count="2">
    <dataValidation type="list" allowBlank="1" showInputMessage="1" showErrorMessage="1" sqref="B6" xr:uid="{00000000-0002-0000-0300-000000000000}">
      <formula1>c_yn</formula1>
    </dataValidation>
    <dataValidation type="list" allowBlank="1" showInputMessage="1" showErrorMessage="1" sqref="B10:C10" xr:uid="{00000000-0002-0000-0300-000001000000}">
      <formula1>c_bpr</formula1>
    </dataValidation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24"/>
  <sheetViews>
    <sheetView showGridLines="0" workbookViewId="0">
      <selection activeCell="B6" sqref="B6:D6"/>
    </sheetView>
  </sheetViews>
  <sheetFormatPr defaultRowHeight="15" x14ac:dyDescent="0.25"/>
  <cols>
    <col min="1" max="1" width="2.7109375" customWidth="1"/>
    <col min="2" max="2" width="8.7109375" customWidth="1"/>
    <col min="3" max="3" width="12.7109375" customWidth="1"/>
    <col min="4" max="4" width="20.7109375" customWidth="1"/>
    <col min="5" max="5" width="40.7109375" customWidth="1"/>
    <col min="6" max="6" width="8.7109375" customWidth="1"/>
    <col min="7" max="7" width="40.7109375" customWidth="1"/>
    <col min="8" max="8" width="8.7109375" customWidth="1"/>
  </cols>
  <sheetData>
    <row r="1" spans="1:8" x14ac:dyDescent="0.25">
      <c r="A1" t="str">
        <f>r_head</f>
        <v>Dados do triênio 2019-2021 para credenciamento de docentes no PPGEQ | 2022</v>
      </c>
    </row>
    <row r="2" spans="1:8" x14ac:dyDescent="0.25">
      <c r="A2" s="1" t="s">
        <v>56</v>
      </c>
    </row>
    <row r="4" spans="1:8" x14ac:dyDescent="0.25">
      <c r="B4" s="40" t="s">
        <v>50</v>
      </c>
    </row>
    <row r="5" spans="1:8" x14ac:dyDescent="0.25">
      <c r="B5" t="s">
        <v>88</v>
      </c>
    </row>
    <row r="6" spans="1:8" x14ac:dyDescent="0.25">
      <c r="A6" s="34" t="s">
        <v>83</v>
      </c>
      <c r="B6" s="79"/>
      <c r="C6" s="80"/>
      <c r="D6" s="81"/>
    </row>
    <row r="8" spans="1:8" x14ac:dyDescent="0.25">
      <c r="B8" s="45" t="s">
        <v>150</v>
      </c>
      <c r="C8" s="32"/>
      <c r="D8" s="32"/>
      <c r="E8" s="32"/>
      <c r="F8" s="32"/>
      <c r="G8" s="32"/>
      <c r="H8" s="32"/>
    </row>
    <row r="9" spans="1:8" x14ac:dyDescent="0.25">
      <c r="B9" s="59" t="str">
        <f>"Preencher apenas se tiver escolhido a opção '" &amp; c_catpr &amp; "' na pergunta acima (não é necessário preencher caso tenha escolhido '" &amp; c_catco &amp; "' ou '" &amp; c_catte &amp; "')"</f>
        <v>Preencher apenas se tiver escolhido a opção 'Permanente (recredenciamento)' na pergunta acima (não é necessário preencher caso tenha escolhido 'Colaborador' ou 'Temporário')</v>
      </c>
      <c r="C9" s="32"/>
      <c r="D9" s="32"/>
      <c r="E9" s="32"/>
      <c r="F9" s="32"/>
      <c r="G9" s="32"/>
      <c r="H9" s="32"/>
    </row>
    <row r="10" spans="1:8" ht="15" customHeight="1" x14ac:dyDescent="0.25">
      <c r="B10" s="51" t="s">
        <v>4</v>
      </c>
      <c r="C10" s="51" t="s">
        <v>5</v>
      </c>
      <c r="D10" s="52" t="s">
        <v>154</v>
      </c>
      <c r="E10" s="53"/>
      <c r="F10" s="53"/>
      <c r="G10" s="53"/>
      <c r="H10" s="54"/>
    </row>
    <row r="11" spans="1:8" x14ac:dyDescent="0.25">
      <c r="B11" s="51">
        <f>c_yr - 3</f>
        <v>2019</v>
      </c>
      <c r="C11" s="55"/>
      <c r="D11" s="56"/>
      <c r="E11" s="57"/>
      <c r="F11" s="57"/>
      <c r="G11" s="57"/>
      <c r="H11" s="58"/>
    </row>
    <row r="12" spans="1:8" x14ac:dyDescent="0.25">
      <c r="B12" s="51">
        <f>c_yr - 2</f>
        <v>2020</v>
      </c>
      <c r="C12" s="55"/>
      <c r="D12" s="56"/>
      <c r="E12" s="57"/>
      <c r="F12" s="57"/>
      <c r="G12" s="57"/>
      <c r="H12" s="58"/>
    </row>
    <row r="13" spans="1:8" x14ac:dyDescent="0.25">
      <c r="B13" s="51">
        <f>c_yr - 1</f>
        <v>2021</v>
      </c>
      <c r="C13" s="55"/>
      <c r="D13" s="56"/>
      <c r="E13" s="57"/>
      <c r="F13" s="57"/>
      <c r="G13" s="57"/>
      <c r="H13" s="58"/>
    </row>
    <row r="14" spans="1:8" x14ac:dyDescent="0.25">
      <c r="B14" s="46"/>
      <c r="C14" s="47"/>
      <c r="D14" s="48"/>
      <c r="E14" s="48"/>
      <c r="F14" s="48"/>
      <c r="G14" s="48"/>
      <c r="H14" s="48"/>
    </row>
    <row r="15" spans="1:8" x14ac:dyDescent="0.25">
      <c r="B15" s="45" t="s">
        <v>159</v>
      </c>
      <c r="C15" s="32"/>
      <c r="D15" s="32"/>
      <c r="E15" s="32"/>
      <c r="F15" s="32"/>
      <c r="G15" s="32"/>
      <c r="H15" s="32"/>
    </row>
    <row r="16" spans="1:8" x14ac:dyDescent="0.25">
      <c r="B16" s="59" t="str">
        <f>"Preencher apenas se tiver escolhido a opção '" &amp; c_catp1 &amp; "' na pergunta acima"</f>
        <v>Preencher apenas se tiver escolhido a opção 'Permanente (1º credenciamento)' na pergunta acima</v>
      </c>
      <c r="C16" s="32"/>
      <c r="D16" s="32"/>
      <c r="E16" s="32"/>
      <c r="F16" s="32"/>
      <c r="G16" s="32"/>
      <c r="H16" s="32"/>
    </row>
    <row r="17" spans="2:8" ht="30" x14ac:dyDescent="0.25">
      <c r="B17" s="63" t="s">
        <v>6</v>
      </c>
      <c r="C17" s="64" t="s">
        <v>145</v>
      </c>
      <c r="D17" s="64" t="s">
        <v>89</v>
      </c>
      <c r="E17" s="65" t="s">
        <v>146</v>
      </c>
      <c r="F17" s="63" t="s">
        <v>4</v>
      </c>
      <c r="G17" s="65" t="s">
        <v>147</v>
      </c>
      <c r="H17" s="64" t="s">
        <v>90</v>
      </c>
    </row>
    <row r="18" spans="2:8" x14ac:dyDescent="0.25">
      <c r="B18" s="51">
        <v>1</v>
      </c>
      <c r="C18" s="66"/>
      <c r="D18" s="66"/>
      <c r="E18" s="61"/>
      <c r="F18" s="55"/>
      <c r="G18" s="67"/>
      <c r="H18" s="55"/>
    </row>
    <row r="19" spans="2:8" x14ac:dyDescent="0.25">
      <c r="B19" s="51">
        <v>2</v>
      </c>
      <c r="C19" s="66"/>
      <c r="D19" s="66"/>
      <c r="E19" s="61"/>
      <c r="F19" s="55"/>
      <c r="G19" s="67"/>
      <c r="H19" s="55"/>
    </row>
    <row r="20" spans="2:8" x14ac:dyDescent="0.25">
      <c r="B20" s="51">
        <v>3</v>
      </c>
      <c r="C20" s="66"/>
      <c r="D20" s="66"/>
      <c r="E20" s="61"/>
      <c r="F20" s="55"/>
      <c r="G20" s="67"/>
      <c r="H20" s="55"/>
    </row>
    <row r="21" spans="2:8" x14ac:dyDescent="0.25">
      <c r="B21" s="51">
        <v>4</v>
      </c>
      <c r="C21" s="66"/>
      <c r="D21" s="66"/>
      <c r="E21" s="61"/>
      <c r="F21" s="55"/>
      <c r="G21" s="67"/>
      <c r="H21" s="55"/>
    </row>
    <row r="22" spans="2:8" x14ac:dyDescent="0.25">
      <c r="B22" s="51">
        <v>5</v>
      </c>
      <c r="C22" s="66"/>
      <c r="D22" s="66"/>
      <c r="E22" s="61"/>
      <c r="F22" s="55"/>
      <c r="G22" s="67"/>
      <c r="H22" s="55"/>
    </row>
    <row r="24" spans="2:8" x14ac:dyDescent="0.25">
      <c r="B24" s="59" t="str">
        <f>"Não é necessário informar as orientações caso tenha escolhido '" &amp; c_catco &amp; "' ou '" &amp; c_catte &amp; "' na pergunta acima "</f>
        <v xml:space="preserve">Não é necessário informar as orientações caso tenha escolhido 'Colaborador' ou 'Temporário' na pergunta acima </v>
      </c>
    </row>
  </sheetData>
  <sheetProtection algorithmName="SHA-512" hashValue="3iRJ/CW11i71EEOeO4COidVo6yh/z+zGYVFkTUsPknWmFZzCqzJh1auHfAQqbBtVY7TEoEqLdHUztPJwnW1npQ==" saltValue="49W5hUNvenxqpexhQojd3Q==" spinCount="100000" sheet="1" objects="1" scenarios="1"/>
  <mergeCells count="1">
    <mergeCell ref="B6:D6"/>
  </mergeCells>
  <dataValidations count="3">
    <dataValidation type="list" allowBlank="1" showInputMessage="1" showErrorMessage="1" sqref="B6:D6" xr:uid="{00000000-0002-0000-0400-000000000000}">
      <formula1>c_cat</formula1>
    </dataValidation>
    <dataValidation type="list" allowBlank="1" showInputMessage="1" showErrorMessage="1" sqref="C18:C22" xr:uid="{00000000-0002-0000-0400-000001000000}">
      <formula1>c_dt</formula1>
    </dataValidation>
    <dataValidation type="list" allowBlank="1" showInputMessage="1" showErrorMessage="1" sqref="D18:D22" xr:uid="{00000000-0002-0000-0400-000002000000}">
      <formula1>c_orien</formula1>
    </dataValidation>
  </dataValidations>
  <pageMargins left="0.511811024" right="0.511811024" top="0.78740157499999996" bottom="0.78740157499999996" header="0.31496062000000002" footer="0.31496062000000002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8">
    <tabColor rgb="FF92D050"/>
  </sheetPr>
  <dimension ref="A1:G18"/>
  <sheetViews>
    <sheetView showGridLines="0" workbookViewId="0">
      <selection activeCell="C8" sqref="C8"/>
    </sheetView>
  </sheetViews>
  <sheetFormatPr defaultRowHeight="15" x14ac:dyDescent="0.25"/>
  <cols>
    <col min="1" max="1" width="2.7109375" customWidth="1"/>
    <col min="2" max="2" width="5.7109375" customWidth="1"/>
    <col min="3" max="4" width="8.7109375" customWidth="1"/>
    <col min="5" max="5" width="70.7109375" customWidth="1"/>
    <col min="6" max="6" width="10.7109375" customWidth="1"/>
    <col min="7" max="7" width="65.7109375" customWidth="1"/>
  </cols>
  <sheetData>
    <row r="1" spans="1:7" x14ac:dyDescent="0.25">
      <c r="A1" t="str">
        <f>r_head</f>
        <v>Dados do triênio 2019-2021 para credenciamento de docentes no PPGEQ | 2022</v>
      </c>
    </row>
    <row r="2" spans="1:7" x14ac:dyDescent="0.25">
      <c r="A2" s="1" t="s">
        <v>56</v>
      </c>
    </row>
    <row r="4" spans="1:7" x14ac:dyDescent="0.25">
      <c r="B4" s="40" t="s">
        <v>51</v>
      </c>
    </row>
    <row r="5" spans="1:7" x14ac:dyDescent="0.25">
      <c r="B5" t="s">
        <v>164</v>
      </c>
    </row>
    <row r="6" spans="1:7" x14ac:dyDescent="0.25">
      <c r="B6" s="12" t="s">
        <v>81</v>
      </c>
    </row>
    <row r="7" spans="1:7" ht="45" x14ac:dyDescent="0.25">
      <c r="B7" s="2" t="s">
        <v>6</v>
      </c>
      <c r="C7" s="2" t="s">
        <v>4</v>
      </c>
      <c r="D7" s="2" t="s">
        <v>7</v>
      </c>
      <c r="E7" s="23" t="s">
        <v>151</v>
      </c>
      <c r="F7" s="4" t="s">
        <v>33</v>
      </c>
      <c r="G7" s="23" t="s">
        <v>80</v>
      </c>
    </row>
    <row r="8" spans="1:7" x14ac:dyDescent="0.25">
      <c r="B8" s="2">
        <v>1</v>
      </c>
      <c r="C8" s="11"/>
      <c r="D8" s="11"/>
      <c r="E8" s="15"/>
      <c r="F8" s="11"/>
      <c r="G8" s="15"/>
    </row>
    <row r="9" spans="1:7" x14ac:dyDescent="0.25">
      <c r="B9" s="2">
        <v>2</v>
      </c>
      <c r="C9" s="11"/>
      <c r="D9" s="11"/>
      <c r="E9" s="15"/>
      <c r="F9" s="11"/>
      <c r="G9" s="15"/>
    </row>
    <row r="10" spans="1:7" x14ac:dyDescent="0.25">
      <c r="B10" s="2">
        <v>3</v>
      </c>
      <c r="C10" s="11"/>
      <c r="D10" s="11"/>
      <c r="E10" s="15"/>
      <c r="F10" s="11"/>
      <c r="G10" s="15"/>
    </row>
    <row r="11" spans="1:7" x14ac:dyDescent="0.25">
      <c r="B11" s="2">
        <v>4</v>
      </c>
      <c r="C11" s="11"/>
      <c r="D11" s="11"/>
      <c r="E11" s="15"/>
      <c r="F11" s="11"/>
      <c r="G11" s="15"/>
    </row>
    <row r="12" spans="1:7" x14ac:dyDescent="0.25">
      <c r="B12" s="2">
        <v>5</v>
      </c>
      <c r="C12" s="11"/>
      <c r="D12" s="11"/>
      <c r="E12" s="15"/>
      <c r="F12" s="11"/>
      <c r="G12" s="15"/>
    </row>
    <row r="13" spans="1:7" x14ac:dyDescent="0.25">
      <c r="B13" s="2">
        <v>6</v>
      </c>
      <c r="C13" s="11"/>
      <c r="D13" s="11"/>
      <c r="E13" s="15"/>
      <c r="F13" s="11"/>
      <c r="G13" s="15"/>
    </row>
    <row r="14" spans="1:7" x14ac:dyDescent="0.25">
      <c r="B14" s="2">
        <v>7</v>
      </c>
      <c r="C14" s="11"/>
      <c r="D14" s="11"/>
      <c r="E14" s="15"/>
      <c r="F14" s="11"/>
      <c r="G14" s="15"/>
    </row>
    <row r="15" spans="1:7" x14ac:dyDescent="0.25">
      <c r="B15" s="2">
        <v>8</v>
      </c>
      <c r="C15" s="11"/>
      <c r="D15" s="11"/>
      <c r="E15" s="15"/>
      <c r="F15" s="11"/>
      <c r="G15" s="15"/>
    </row>
    <row r="16" spans="1:7" x14ac:dyDescent="0.25">
      <c r="B16" s="2">
        <v>9</v>
      </c>
      <c r="C16" s="11"/>
      <c r="D16" s="11"/>
      <c r="E16" s="15"/>
      <c r="F16" s="11"/>
      <c r="G16" s="15"/>
    </row>
    <row r="17" spans="2:7" x14ac:dyDescent="0.25">
      <c r="B17" s="2">
        <v>10</v>
      </c>
      <c r="C17" s="11"/>
      <c r="D17" s="11"/>
      <c r="E17" s="15"/>
      <c r="F17" s="11"/>
      <c r="G17" s="15"/>
    </row>
    <row r="18" spans="2:7" x14ac:dyDescent="0.25">
      <c r="B18" s="1"/>
    </row>
  </sheetData>
  <sheetProtection algorithmName="SHA-512" hashValue="+tfgQeH5ZOjYdgGu6GBSYjFTI4dXbU/QhRxStv4eL1qHx8HS0ukxvtF3XEjJiWBPLmVHnI6UoQYtA7gpzOWf6Q==" saltValue="i5YLt5r3uxkDDLTojtMOnQ==" spinCount="100000" sheet="1" objects="1" scenarios="1"/>
  <dataValidations count="5">
    <dataValidation type="list" allowBlank="1" showInputMessage="1" showErrorMessage="1" errorTitle="Erro" error="O ano informado não é válido." sqref="C8" xr:uid="{00000000-0002-0000-0500-000002000000}">
      <formula1>c_trils</formula1>
    </dataValidation>
    <dataValidation type="list" allowBlank="1" showInputMessage="1" showErrorMessage="1" errorTitle="Erro" error="A resposta informada não é válida." sqref="F8:F17" xr:uid="{00000000-0002-0000-0500-000000000000}">
      <formula1>c_yn</formula1>
    </dataValidation>
    <dataValidation type="list" allowBlank="1" showInputMessage="1" showErrorMessage="1" errorTitle="Erro" error="O Qualis informado não é válido." sqref="D8:D17" xr:uid="{00000000-0002-0000-0500-000001000000}">
      <formula1>c_qual</formula1>
    </dataValidation>
    <dataValidation type="list" allowBlank="1" showInputMessage="1" showErrorMessage="1" errorTitle="Erro" error="O ano informado não é válido" sqref="C9:C17" xr:uid="{00000000-0002-0000-0500-000003000000}">
      <formula1>c_trils</formula1>
    </dataValidation>
    <dataValidation allowBlank="1" showInputMessage="1" showErrorMessage="1" promptTitle="Atenção" prompt="Caso for colar as referências do Lattes ou de outra fonte, por favor, utilize a opção &quot;Colar especial | Texto sem formatação&quot;" sqref="E8:E17" xr:uid="{00000000-0002-0000-0500-000004000000}"/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2">
    <tabColor theme="3" tint="0.59999389629810485"/>
  </sheetPr>
  <dimension ref="A1:M22"/>
  <sheetViews>
    <sheetView showGridLines="0" workbookViewId="0">
      <selection activeCell="A4" sqref="A4"/>
    </sheetView>
  </sheetViews>
  <sheetFormatPr defaultRowHeight="15" x14ac:dyDescent="0.25"/>
  <cols>
    <col min="1" max="1" width="2.7109375" customWidth="1"/>
    <col min="2" max="2" width="12.7109375" customWidth="1"/>
    <col min="3" max="8" width="8.7109375" customWidth="1"/>
    <col min="9" max="9" width="3.7109375" customWidth="1"/>
    <col min="10" max="11" width="9.7109375" customWidth="1"/>
    <col min="12" max="13" width="9.7109375" hidden="1" customWidth="1"/>
  </cols>
  <sheetData>
    <row r="1" spans="1:13" x14ac:dyDescent="0.25">
      <c r="A1" t="str">
        <f>r_head</f>
        <v>Dados do triênio 2019-2021 para credenciamento de docentes no PPGEQ | 2022</v>
      </c>
    </row>
    <row r="2" spans="1:13" x14ac:dyDescent="0.25">
      <c r="A2" s="12" t="s">
        <v>19</v>
      </c>
    </row>
    <row r="3" spans="1:13" x14ac:dyDescent="0.25">
      <c r="A3" s="1" t="s">
        <v>57</v>
      </c>
    </row>
    <row r="5" spans="1:13" x14ac:dyDescent="0.25">
      <c r="B5" t="s">
        <v>112</v>
      </c>
      <c r="C5" t="str">
        <f>r_name</f>
        <v>Não informado</v>
      </c>
    </row>
    <row r="6" spans="1:13" x14ac:dyDescent="0.25">
      <c r="B6" t="s">
        <v>55</v>
      </c>
      <c r="C6" t="str">
        <f>r_scat</f>
        <v>Não informada</v>
      </c>
    </row>
    <row r="7" spans="1:13" x14ac:dyDescent="0.25">
      <c r="B7" t="s">
        <v>82</v>
      </c>
      <c r="C7" t="str">
        <f>r_oppg</f>
        <v>Não informado</v>
      </c>
    </row>
    <row r="8" spans="1:13" x14ac:dyDescent="0.25">
      <c r="B8" t="s">
        <v>58</v>
      </c>
      <c r="C8" t="str">
        <f>r_pesq</f>
        <v>Não informado</v>
      </c>
    </row>
    <row r="10" spans="1:13" x14ac:dyDescent="0.25">
      <c r="B10" t="s">
        <v>115</v>
      </c>
    </row>
    <row r="11" spans="1:13" ht="30" x14ac:dyDescent="0.25">
      <c r="B11" s="10" t="s">
        <v>28</v>
      </c>
      <c r="C11" s="2" t="s">
        <v>8</v>
      </c>
      <c r="D11" s="2" t="s">
        <v>9</v>
      </c>
      <c r="E11" s="2" t="s">
        <v>10</v>
      </c>
      <c r="F11" s="2" t="s">
        <v>11</v>
      </c>
      <c r="G11" s="2" t="s">
        <v>12</v>
      </c>
      <c r="H11" s="2" t="s">
        <v>30</v>
      </c>
      <c r="K11" s="2" t="s">
        <v>20</v>
      </c>
      <c r="L11" s="2" t="s">
        <v>21</v>
      </c>
      <c r="M11" s="2" t="s">
        <v>22</v>
      </c>
    </row>
    <row r="12" spans="1:13" x14ac:dyDescent="0.25">
      <c r="B12" s="3">
        <f>c_yr - 3</f>
        <v>2019</v>
      </c>
      <c r="C12" s="6">
        <f t="shared" ref="C12:G14" si="0">COUNTIFS(d_yr, "=" &amp; $B12, d_qual, "=" &amp; C$11)</f>
        <v>0</v>
      </c>
      <c r="D12" s="6">
        <f t="shared" si="0"/>
        <v>0</v>
      </c>
      <c r="E12" s="6">
        <f t="shared" si="0"/>
        <v>0</v>
      </c>
      <c r="F12" s="6">
        <f t="shared" si="0"/>
        <v>0</v>
      </c>
      <c r="G12" s="6">
        <f t="shared" si="0"/>
        <v>0</v>
      </c>
      <c r="H12" s="14">
        <f>SUM(C12:G12)</f>
        <v>0</v>
      </c>
      <c r="J12" s="3">
        <f t="array" ref="J12:J14">B12:B14</f>
        <v>2019</v>
      </c>
      <c r="K12" s="13">
        <f>C12 * 1 + D12 * 0.85 + E12 * 0.7 + F12 * 0.5 + G12 * 0.2</f>
        <v>0</v>
      </c>
      <c r="L12" s="13" t="e">
        <f>C12 + D12 + E12 + F12 + G12 +#REF! +#REF!</f>
        <v>#REF!</v>
      </c>
      <c r="M12" s="13">
        <f>C12 + D12 + E12</f>
        <v>0</v>
      </c>
    </row>
    <row r="13" spans="1:13" x14ac:dyDescent="0.25">
      <c r="B13" s="3">
        <f>c_yr - 2</f>
        <v>2020</v>
      </c>
      <c r="C13" s="6">
        <f t="shared" si="0"/>
        <v>0</v>
      </c>
      <c r="D13" s="6">
        <f t="shared" si="0"/>
        <v>0</v>
      </c>
      <c r="E13" s="6">
        <f t="shared" si="0"/>
        <v>0</v>
      </c>
      <c r="F13" s="6">
        <f t="shared" si="0"/>
        <v>0</v>
      </c>
      <c r="G13" s="6">
        <f t="shared" si="0"/>
        <v>0</v>
      </c>
      <c r="H13" s="14">
        <f>SUM(C13:G13)</f>
        <v>0</v>
      </c>
      <c r="J13" s="3">
        <v>2020</v>
      </c>
      <c r="K13" s="13">
        <f>C13 * 1 + D13 * 0.85 + E13 * 0.7 + F13 * 0.5 + G13 * 0.2</f>
        <v>0</v>
      </c>
      <c r="L13" s="13" t="e">
        <f>C13 + D13 + E13 + F13 + G13 +#REF! +#REF!</f>
        <v>#REF!</v>
      </c>
      <c r="M13" s="13">
        <f>C13 + D13 + E13</f>
        <v>0</v>
      </c>
    </row>
    <row r="14" spans="1:13" x14ac:dyDescent="0.25">
      <c r="B14" s="3">
        <f>c_yr - 1</f>
        <v>2021</v>
      </c>
      <c r="C14" s="6">
        <f t="shared" si="0"/>
        <v>0</v>
      </c>
      <c r="D14" s="6">
        <f t="shared" si="0"/>
        <v>0</v>
      </c>
      <c r="E14" s="6">
        <f t="shared" si="0"/>
        <v>0</v>
      </c>
      <c r="F14" s="6">
        <f t="shared" si="0"/>
        <v>0</v>
      </c>
      <c r="G14" s="6">
        <f t="shared" si="0"/>
        <v>0</v>
      </c>
      <c r="H14" s="14">
        <f>SUM(C14:G14)</f>
        <v>0</v>
      </c>
      <c r="J14" s="3">
        <v>2021</v>
      </c>
      <c r="K14" s="13">
        <f>C14 * 1 + D14 * 0.85 + E14 * 0.7 + F14 * 0.5 + G14 * 0.2</f>
        <v>0</v>
      </c>
      <c r="L14" s="13" t="e">
        <f>C14 + D14 + E14 + F14 + G14 +#REF! +#REF!</f>
        <v>#REF!</v>
      </c>
      <c r="M14" s="13">
        <f>C14 + D14 + E14</f>
        <v>0</v>
      </c>
    </row>
    <row r="15" spans="1:13" x14ac:dyDescent="0.25">
      <c r="B15" s="3" t="s">
        <v>30</v>
      </c>
      <c r="C15" s="3">
        <f>SUM(C12:C14)</f>
        <v>0</v>
      </c>
      <c r="D15" s="3">
        <f>SUM(D12:D14)</f>
        <v>0</v>
      </c>
      <c r="E15" s="3">
        <f t="shared" ref="E15:H15" si="1">SUM(E12:E14)</f>
        <v>0</v>
      </c>
      <c r="F15" s="3">
        <f t="shared" si="1"/>
        <v>0</v>
      </c>
      <c r="G15" s="3">
        <f t="shared" si="1"/>
        <v>0</v>
      </c>
      <c r="H15" s="3">
        <f t="shared" si="1"/>
        <v>0</v>
      </c>
      <c r="J15" s="3" t="s">
        <v>31</v>
      </c>
      <c r="K15" s="24">
        <f t="shared" ref="K15:M15" si="2">AVERAGE(K12:K14)</f>
        <v>0</v>
      </c>
      <c r="L15" s="13" t="e">
        <f t="shared" si="2"/>
        <v>#REF!</v>
      </c>
      <c r="M15" s="13">
        <f t="shared" si="2"/>
        <v>0</v>
      </c>
    </row>
    <row r="17" spans="2:11" x14ac:dyDescent="0.25">
      <c r="B17" s="45" t="s">
        <v>114</v>
      </c>
      <c r="J17" s="32"/>
      <c r="K17" s="32"/>
    </row>
    <row r="18" spans="2:11" ht="30" x14ac:dyDescent="0.25">
      <c r="B18" s="70" t="s">
        <v>28</v>
      </c>
      <c r="C18" s="63" t="s">
        <v>8</v>
      </c>
      <c r="D18" s="63" t="s">
        <v>9</v>
      </c>
      <c r="E18" s="63" t="s">
        <v>10</v>
      </c>
      <c r="F18" s="63" t="s">
        <v>11</v>
      </c>
      <c r="G18" s="63" t="s">
        <v>12</v>
      </c>
      <c r="H18" s="63" t="s">
        <v>30</v>
      </c>
      <c r="I18" s="38"/>
      <c r="J18" s="71"/>
      <c r="K18" s="63" t="s">
        <v>15</v>
      </c>
    </row>
    <row r="19" spans="2:11" x14ac:dyDescent="0.25">
      <c r="B19" s="51">
        <f>c_yr - 3</f>
        <v>2019</v>
      </c>
      <c r="C19" s="72">
        <f t="shared" ref="C19:G21" si="3">COUNTIFS(d_yr, "=" &amp; $B19, d_qual, "=" &amp; C$18, d_yn, "=" &amp; c_y)</f>
        <v>0</v>
      </c>
      <c r="D19" s="72">
        <f t="shared" si="3"/>
        <v>0</v>
      </c>
      <c r="E19" s="72">
        <f t="shared" si="3"/>
        <v>0</v>
      </c>
      <c r="F19" s="72">
        <f t="shared" si="3"/>
        <v>0</v>
      </c>
      <c r="G19" s="72">
        <f t="shared" si="3"/>
        <v>0</v>
      </c>
      <c r="H19" s="74">
        <f>SUM(C19:G19)</f>
        <v>0</v>
      </c>
      <c r="I19" s="38"/>
      <c r="J19" s="75">
        <f t="array" ref="J19:J21">B19:B21</f>
        <v>2019</v>
      </c>
      <c r="K19" s="73">
        <f>(C19 * 1 + D19 * 0.85 + E19 * 0.7 + F19 * 0.5 + G19 * 0.2) / r_num1</f>
        <v>0</v>
      </c>
    </row>
    <row r="20" spans="2:11" x14ac:dyDescent="0.25">
      <c r="B20" s="51">
        <f>c_yr - 2</f>
        <v>2020</v>
      </c>
      <c r="C20" s="72">
        <f t="shared" si="3"/>
        <v>0</v>
      </c>
      <c r="D20" s="72">
        <f t="shared" si="3"/>
        <v>0</v>
      </c>
      <c r="E20" s="72">
        <f t="shared" si="3"/>
        <v>0</v>
      </c>
      <c r="F20" s="72">
        <f t="shared" si="3"/>
        <v>0</v>
      </c>
      <c r="G20" s="72">
        <f t="shared" si="3"/>
        <v>0</v>
      </c>
      <c r="H20" s="74">
        <f>SUM(C20:G20)</f>
        <v>0</v>
      </c>
      <c r="I20" s="38"/>
      <c r="J20" s="75">
        <v>2020</v>
      </c>
      <c r="K20" s="73">
        <f>(C20 * 1 + D20 * 0.85 + E20 * 0.7 + F20 * 0.5 + G20 * 0.2) / r_num2</f>
        <v>0</v>
      </c>
    </row>
    <row r="21" spans="2:11" x14ac:dyDescent="0.25">
      <c r="B21" s="51">
        <f>c_yr - 1</f>
        <v>2021</v>
      </c>
      <c r="C21" s="72">
        <f t="shared" si="3"/>
        <v>0</v>
      </c>
      <c r="D21" s="72">
        <f t="shared" si="3"/>
        <v>0</v>
      </c>
      <c r="E21" s="72">
        <f t="shared" si="3"/>
        <v>0</v>
      </c>
      <c r="F21" s="72">
        <f t="shared" si="3"/>
        <v>0</v>
      </c>
      <c r="G21" s="72">
        <f t="shared" si="3"/>
        <v>0</v>
      </c>
      <c r="H21" s="74">
        <f>SUM(C21:G21)</f>
        <v>0</v>
      </c>
      <c r="I21" s="38"/>
      <c r="J21" s="75">
        <v>2021</v>
      </c>
      <c r="K21" s="73">
        <f>(C21 * 1 + D21 * 0.85 + E21 * 0.7 + F21 * 0.5 + G21 * 0.2) / r_num3</f>
        <v>0</v>
      </c>
    </row>
    <row r="22" spans="2:11" x14ac:dyDescent="0.25">
      <c r="B22" s="51" t="s">
        <v>30</v>
      </c>
      <c r="C22" s="51">
        <f>SUM(C19:C21)</f>
        <v>0</v>
      </c>
      <c r="D22" s="51">
        <f>SUM(D19:D21)</f>
        <v>0</v>
      </c>
      <c r="E22" s="51">
        <f t="shared" ref="E22:H22" si="4">SUM(E19:E21)</f>
        <v>0</v>
      </c>
      <c r="F22" s="51">
        <f t="shared" si="4"/>
        <v>0</v>
      </c>
      <c r="G22" s="51">
        <f t="shared" si="4"/>
        <v>0</v>
      </c>
      <c r="H22" s="51">
        <f t="shared" si="4"/>
        <v>0</v>
      </c>
      <c r="I22" s="38"/>
      <c r="J22" s="75" t="s">
        <v>31</v>
      </c>
      <c r="K22" s="73">
        <f>AVERAGE(K19:K21)</f>
        <v>0</v>
      </c>
    </row>
  </sheetData>
  <sheetProtection algorithmName="SHA-512" hashValue="biObx4/LGCkASAvBXHIOUtrcc1rPG14nsJP5U45bxtrzxmYQH2D27qgh4ZiGpl/6IQQEE5OjnbG0z/Bzvfpx1g==" saltValue="9e1p3r26EV6RfSRaveKguA==" spinCount="100000" sheet="1" objects="1" scenarios="1"/>
  <conditionalFormatting sqref="C19:G21">
    <cfRule type="cellIs" dxfId="6" priority="14" operator="greaterThan">
      <formula>0</formula>
    </cfRule>
  </conditionalFormatting>
  <conditionalFormatting sqref="C12:G14">
    <cfRule type="cellIs" dxfId="5" priority="13" operator="greaterThan">
      <formula>0</formula>
    </cfRule>
  </conditionalFormatting>
  <pageMargins left="0.39370078740157483" right="0.39370078740157483" top="0.78740157480314965" bottom="0.78740157480314965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stopIfTrue="1" id="{2E7CFAB1-0318-4A18-9AF2-51636CE383C1}">
            <xm:f>AND(r_hcrep = c_y, $K$15 &gt;= cfg!$C$10)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0" stopIfTrue="1" id="{AEC42874-423B-4082-8712-D502B6451345}">
            <xm:f>AND(r_hcpe1 = c_y, $K$15 &gt;= cfg!$C$11)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2" stopIfTrue="1" id="{E1A4C191-1FB7-44D8-AB09-46C8FA046684}">
            <xm:f>AND(r_hcco = c_y, $K$15 &gt;= cfg!$C$12)</xm:f>
            <x14:dxf>
              <fill>
                <patternFill>
                  <bgColor theme="8" tint="0.59996337778862885"/>
                </patternFill>
              </fill>
            </x14:dxf>
          </x14:cfRule>
          <xm:sqref>K15</xm:sqref>
        </x14:conditionalFormatting>
        <x14:conditionalFormatting xmlns:xm="http://schemas.microsoft.com/office/excel/2006/main">
          <x14:cfRule type="cellIs" priority="3" stopIfTrue="1" operator="greaterThanOrEqual" id="{9C7F0E57-D33B-4620-8ABE-4B5A2CE2DEC6}">
            <xm:f>cfg!$B$10</xm:f>
            <x14:dxf>
              <fill>
                <patternFill>
                  <bgColor theme="8" tint="0.59996337778862885"/>
                </patternFill>
              </fill>
            </x14:dxf>
          </x14:cfRule>
          <x14:cfRule type="cellIs" priority="11" operator="lessThan" id="{6A425D27-3B84-4A04-850D-7788ED402AE7}">
            <xm:f>cfg!$B$10</xm:f>
            <x14:dxf>
              <fill>
                <patternFill>
                  <bgColor rgb="FFFFC000"/>
                </patternFill>
              </fill>
            </x14:dxf>
          </x14:cfRule>
          <xm:sqref>K22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3">
    <tabColor rgb="FFFFC000"/>
  </sheetPr>
  <dimension ref="A1:D13"/>
  <sheetViews>
    <sheetView showGridLines="0" workbookViewId="0">
      <selection activeCell="A2" sqref="A2"/>
    </sheetView>
  </sheetViews>
  <sheetFormatPr defaultRowHeight="15" x14ac:dyDescent="0.25"/>
  <cols>
    <col min="1" max="1" width="2.7109375" customWidth="1"/>
    <col min="2" max="2" width="8.7109375" customWidth="1"/>
    <col min="3" max="4" width="37.7109375" customWidth="1"/>
  </cols>
  <sheetData>
    <row r="1" spans="1:4" x14ac:dyDescent="0.25">
      <c r="A1" t="s">
        <v>23</v>
      </c>
    </row>
    <row r="2" spans="1:4" x14ac:dyDescent="0.25">
      <c r="A2" t="s">
        <v>24</v>
      </c>
    </row>
    <row r="4" spans="1:4" x14ac:dyDescent="0.25">
      <c r="B4" s="5" t="s">
        <v>25</v>
      </c>
      <c r="C4" s="8" t="s">
        <v>26</v>
      </c>
      <c r="D4" s="8" t="s">
        <v>27</v>
      </c>
    </row>
    <row r="5" spans="1:4" x14ac:dyDescent="0.25">
      <c r="B5" s="5" t="s">
        <v>8</v>
      </c>
      <c r="C5" s="7" t="s">
        <v>97</v>
      </c>
      <c r="D5" s="7" t="s">
        <v>98</v>
      </c>
    </row>
    <row r="6" spans="1:4" x14ac:dyDescent="0.25">
      <c r="B6" s="5" t="s">
        <v>9</v>
      </c>
      <c r="C6" s="7" t="s">
        <v>99</v>
      </c>
      <c r="D6" s="7" t="s">
        <v>100</v>
      </c>
    </row>
    <row r="7" spans="1:4" x14ac:dyDescent="0.25">
      <c r="B7" s="5" t="s">
        <v>10</v>
      </c>
      <c r="C7" s="7" t="s">
        <v>101</v>
      </c>
      <c r="D7" s="7" t="s">
        <v>102</v>
      </c>
    </row>
    <row r="8" spans="1:4" x14ac:dyDescent="0.25">
      <c r="B8" s="5" t="s">
        <v>11</v>
      </c>
      <c r="C8" s="7" t="s">
        <v>103</v>
      </c>
      <c r="D8" s="7" t="s">
        <v>104</v>
      </c>
    </row>
    <row r="9" spans="1:4" x14ac:dyDescent="0.25">
      <c r="B9" s="5" t="s">
        <v>12</v>
      </c>
      <c r="C9" s="7" t="s">
        <v>105</v>
      </c>
      <c r="D9" s="7" t="s">
        <v>105</v>
      </c>
    </row>
    <row r="10" spans="1:4" x14ac:dyDescent="0.25">
      <c r="B10" s="5" t="s">
        <v>13</v>
      </c>
      <c r="C10" s="7" t="s">
        <v>106</v>
      </c>
      <c r="D10" s="7" t="s">
        <v>106</v>
      </c>
    </row>
    <row r="11" spans="1:4" x14ac:dyDescent="0.25">
      <c r="B11" s="5" t="s">
        <v>14</v>
      </c>
      <c r="C11" s="7" t="s">
        <v>107</v>
      </c>
      <c r="D11" s="7" t="s">
        <v>107</v>
      </c>
    </row>
    <row r="13" spans="1:4" x14ac:dyDescent="0.25">
      <c r="B13" s="9" t="s">
        <v>108</v>
      </c>
    </row>
  </sheetData>
  <sheetProtection algorithmName="SHA-512" hashValue="u9VVZsraqdYlCfvnk+rFgm0jZpu5u3Y+wjS8Zdiu6IdImlvO7mWkLxkgqtNU/mkfixaMCK1C+G76zX/tQdhzIg==" saltValue="J2vBAEqrX87wAeMDmJ5Zeg==" spinCount="100000" sheet="1" objects="1" scenarios="1"/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4"/>
  <dimension ref="A1:N41"/>
  <sheetViews>
    <sheetView topLeftCell="A7" workbookViewId="0">
      <selection activeCell="B27" sqref="B27"/>
    </sheetView>
  </sheetViews>
  <sheetFormatPr defaultRowHeight="15" x14ac:dyDescent="0.25"/>
  <cols>
    <col min="1" max="1" width="16.85546875" customWidth="1"/>
    <col min="2" max="2" width="13.42578125" customWidth="1"/>
    <col min="10" max="10" width="31" customWidth="1"/>
    <col min="11" max="11" width="73.5703125" customWidth="1"/>
    <col min="12" max="12" width="8.7109375" customWidth="1"/>
  </cols>
  <sheetData>
    <row r="1" spans="1:14" x14ac:dyDescent="0.25">
      <c r="A1" t="s">
        <v>0</v>
      </c>
    </row>
    <row r="3" spans="1:14" x14ac:dyDescent="0.25">
      <c r="A3" s="16">
        <v>2022</v>
      </c>
      <c r="B3" t="s">
        <v>1</v>
      </c>
      <c r="G3" t="s">
        <v>16</v>
      </c>
      <c r="H3" s="35" t="s">
        <v>96</v>
      </c>
      <c r="I3" s="35"/>
      <c r="J3" s="35"/>
    </row>
    <row r="4" spans="1:14" x14ac:dyDescent="0.25">
      <c r="A4" s="16" t="str">
        <f>c_yr - 3 &amp; "-" &amp; c_yr - 1</f>
        <v>2019-2021</v>
      </c>
      <c r="B4" t="s">
        <v>2</v>
      </c>
      <c r="G4" t="s">
        <v>17</v>
      </c>
      <c r="H4" t="s">
        <v>18</v>
      </c>
      <c r="I4" t="s">
        <v>34</v>
      </c>
      <c r="J4" t="s">
        <v>53</v>
      </c>
      <c r="K4" t="s">
        <v>62</v>
      </c>
      <c r="L4" s="37" t="s">
        <v>118</v>
      </c>
      <c r="M4" t="s">
        <v>117</v>
      </c>
      <c r="N4" t="s">
        <v>95</v>
      </c>
    </row>
    <row r="5" spans="1:14" x14ac:dyDescent="0.25">
      <c r="A5" s="16" t="str">
        <f>c_yr - 3 &amp; ", " &amp; c_yr - 2 &amp; " e " &amp; c_yr - 1</f>
        <v>2019, 2020 e 2021</v>
      </c>
      <c r="B5" t="s">
        <v>3</v>
      </c>
      <c r="G5" s="20">
        <f>c_yr - 3</f>
        <v>2019</v>
      </c>
      <c r="H5" s="17" t="s">
        <v>8</v>
      </c>
      <c r="I5" s="20" t="s">
        <v>35</v>
      </c>
      <c r="J5" s="20" t="s">
        <v>40</v>
      </c>
      <c r="K5" s="17" t="s">
        <v>63</v>
      </c>
      <c r="L5" s="37" t="s">
        <v>119</v>
      </c>
      <c r="M5" s="17" t="s">
        <v>91</v>
      </c>
      <c r="N5" s="17" t="s">
        <v>92</v>
      </c>
    </row>
    <row r="6" spans="1:14" x14ac:dyDescent="0.25">
      <c r="G6" s="21">
        <f>c_yr - 2</f>
        <v>2020</v>
      </c>
      <c r="H6" s="18" t="s">
        <v>9</v>
      </c>
      <c r="I6" s="22" t="s">
        <v>36</v>
      </c>
      <c r="J6" s="21" t="s">
        <v>54</v>
      </c>
      <c r="K6" s="18" t="s">
        <v>64</v>
      </c>
      <c r="L6" s="37" t="s">
        <v>120</v>
      </c>
      <c r="M6" s="19" t="s">
        <v>93</v>
      </c>
      <c r="N6" s="18" t="s">
        <v>149</v>
      </c>
    </row>
    <row r="7" spans="1:14" x14ac:dyDescent="0.25">
      <c r="A7" t="s">
        <v>37</v>
      </c>
      <c r="G7" s="22">
        <f>c_yr - 1</f>
        <v>2021</v>
      </c>
      <c r="H7" s="18" t="s">
        <v>10</v>
      </c>
      <c r="J7" s="21" t="s">
        <v>42</v>
      </c>
      <c r="K7" s="18" t="s">
        <v>65</v>
      </c>
      <c r="L7" s="37" t="s">
        <v>121</v>
      </c>
      <c r="N7" s="18" t="s">
        <v>43</v>
      </c>
    </row>
    <row r="8" spans="1:14" x14ac:dyDescent="0.25">
      <c r="B8" t="s">
        <v>39</v>
      </c>
      <c r="H8" s="18" t="s">
        <v>11</v>
      </c>
      <c r="J8" s="22" t="s">
        <v>163</v>
      </c>
      <c r="K8" s="18" t="s">
        <v>66</v>
      </c>
      <c r="L8" s="37" t="s">
        <v>122</v>
      </c>
      <c r="N8" s="19" t="s">
        <v>94</v>
      </c>
    </row>
    <row r="9" spans="1:14" x14ac:dyDescent="0.25">
      <c r="A9" t="s">
        <v>38</v>
      </c>
      <c r="B9" t="s">
        <v>15</v>
      </c>
      <c r="C9" t="s">
        <v>20</v>
      </c>
      <c r="D9" t="s">
        <v>45</v>
      </c>
      <c r="H9" s="19" t="s">
        <v>12</v>
      </c>
      <c r="K9" s="18" t="s">
        <v>67</v>
      </c>
      <c r="L9" s="37" t="s">
        <v>123</v>
      </c>
    </row>
    <row r="10" spans="1:14" x14ac:dyDescent="0.25">
      <c r="A10" t="s">
        <v>40</v>
      </c>
      <c r="B10">
        <v>0.25</v>
      </c>
      <c r="C10">
        <v>1.3</v>
      </c>
      <c r="D10" s="30"/>
      <c r="K10" s="18" t="s">
        <v>68</v>
      </c>
      <c r="L10" s="37" t="s">
        <v>124</v>
      </c>
    </row>
    <row r="11" spans="1:14" x14ac:dyDescent="0.25">
      <c r="A11" t="s">
        <v>54</v>
      </c>
      <c r="B11" s="25" t="s">
        <v>41</v>
      </c>
      <c r="C11">
        <v>1.3</v>
      </c>
      <c r="D11" s="29"/>
      <c r="K11" s="18" t="s">
        <v>69</v>
      </c>
      <c r="L11" s="37" t="s">
        <v>125</v>
      </c>
    </row>
    <row r="12" spans="1:14" x14ac:dyDescent="0.25">
      <c r="A12" t="s">
        <v>42</v>
      </c>
      <c r="B12" s="25" t="s">
        <v>41</v>
      </c>
      <c r="C12">
        <v>0.8</v>
      </c>
      <c r="D12" s="27"/>
      <c r="K12" s="18" t="s">
        <v>70</v>
      </c>
      <c r="L12" s="37" t="s">
        <v>126</v>
      </c>
    </row>
    <row r="13" spans="1:14" x14ac:dyDescent="0.25">
      <c r="A13" t="s">
        <v>43</v>
      </c>
      <c r="B13" s="25" t="s">
        <v>41</v>
      </c>
      <c r="C13">
        <v>0.4</v>
      </c>
      <c r="D13" s="28"/>
      <c r="E13" t="s">
        <v>116</v>
      </c>
      <c r="K13" s="18" t="s">
        <v>71</v>
      </c>
      <c r="L13" s="37" t="s">
        <v>127</v>
      </c>
    </row>
    <row r="14" spans="1:14" x14ac:dyDescent="0.25">
      <c r="A14" t="s">
        <v>44</v>
      </c>
      <c r="D14" s="26"/>
      <c r="K14" s="18" t="s">
        <v>72</v>
      </c>
      <c r="L14" s="37" t="s">
        <v>128</v>
      </c>
    </row>
    <row r="15" spans="1:14" x14ac:dyDescent="0.25">
      <c r="K15" s="19" t="s">
        <v>73</v>
      </c>
      <c r="L15" s="37" t="s">
        <v>129</v>
      </c>
    </row>
    <row r="17" spans="1:9" x14ac:dyDescent="0.25">
      <c r="A17" t="s">
        <v>29</v>
      </c>
    </row>
    <row r="19" spans="1:9" x14ac:dyDescent="0.25">
      <c r="A19" t="s">
        <v>46</v>
      </c>
      <c r="B19" s="16" t="str">
        <f>"Dados do triênio " &amp; c_tri1 &amp; " para credenciamento de docentes no PPGEQ | " &amp; c_yr</f>
        <v>Dados do triênio 2019-2021 para credenciamento de docentes no PPGEQ | 2022</v>
      </c>
    </row>
    <row r="21" spans="1:9" x14ac:dyDescent="0.25">
      <c r="A21" t="s">
        <v>32</v>
      </c>
      <c r="B21" s="16" t="str">
        <f>IF(TRIM(passo1!B6) = "", "Não informado", passo1!B6)</f>
        <v>Não informado</v>
      </c>
    </row>
    <row r="23" spans="1:9" x14ac:dyDescent="0.25">
      <c r="A23" t="s">
        <v>52</v>
      </c>
      <c r="B23" s="16" t="str">
        <f>IF(TRIM(passo4!B6) = "", "Não informada", passo4!B6)</f>
        <v>Não informada</v>
      </c>
    </row>
    <row r="24" spans="1:9" x14ac:dyDescent="0.25">
      <c r="A24" t="s">
        <v>109</v>
      </c>
      <c r="B24" s="16" t="str">
        <f>IF(r_scat = J5, c_y, c_n)</f>
        <v>Não</v>
      </c>
    </row>
    <row r="25" spans="1:9" x14ac:dyDescent="0.25">
      <c r="A25" t="s">
        <v>110</v>
      </c>
      <c r="B25" s="16" t="str">
        <f>IF(r_scat = J6, c_y, c_n)</f>
        <v>Não</v>
      </c>
    </row>
    <row r="26" spans="1:9" x14ac:dyDescent="0.25">
      <c r="A26" t="s">
        <v>111</v>
      </c>
      <c r="B26" s="16" t="str">
        <f>IF(r_scat = J7, c_y, c_n)</f>
        <v>Não</v>
      </c>
    </row>
    <row r="27" spans="1:9" x14ac:dyDescent="0.25">
      <c r="A27" t="s">
        <v>165</v>
      </c>
      <c r="B27" s="16" t="str">
        <f>IF(r_scat = J8, c_y, c_n)</f>
        <v>Não</v>
      </c>
    </row>
    <row r="29" spans="1:9" x14ac:dyDescent="0.25">
      <c r="A29" t="s">
        <v>76</v>
      </c>
      <c r="B29" s="16" t="str">
        <f>IF(TRIM(passo2!B6) = "", "Não informado", IF(TRIM(passo2!B6) = c_n, c_n,  I29))</f>
        <v>Não informado</v>
      </c>
      <c r="C29">
        <f>IF(TRIM(passo2!C11) = "", 0, 1)</f>
        <v>0</v>
      </c>
      <c r="D29">
        <f>IF(TRIM(passo2!C12) = "", 0, 1)</f>
        <v>0</v>
      </c>
      <c r="E29">
        <f>IF(TRIM(passo2!C13) = "", 0, 1)</f>
        <v>0</v>
      </c>
      <c r="F29">
        <f>IF(TRIM(passo2!C14) = "", 0, 1)</f>
        <v>0</v>
      </c>
      <c r="G29">
        <f>IF(TRIM(passo2!C15) = "", 0, 1)</f>
        <v>0</v>
      </c>
      <c r="H29" s="16">
        <f>SUM(C29:G29)</f>
        <v>0</v>
      </c>
      <c r="I29" t="str">
        <f>IF(H29 = 0, "Sim, mas não informou o(s) PPG de que participa",  "Sim (" &amp; H29 &amp; ")")</f>
        <v>Sim, mas não informou o(s) PPG de que participa</v>
      </c>
    </row>
    <row r="31" spans="1:9" x14ac:dyDescent="0.25">
      <c r="A31" t="s">
        <v>141</v>
      </c>
      <c r="B31" t="str">
        <f>TRIM(passo3!B6)</f>
        <v/>
      </c>
    </row>
    <row r="32" spans="1:9" x14ac:dyDescent="0.25">
      <c r="A32" t="s">
        <v>142</v>
      </c>
      <c r="B32" t="str">
        <f>TRIM(passo3!B10)</f>
        <v/>
      </c>
    </row>
    <row r="33" spans="1:4" x14ac:dyDescent="0.25">
      <c r="A33" t="s">
        <v>59</v>
      </c>
      <c r="B33" s="16" t="str">
        <f>IF(B31 = "", "Não informado", IF(B31 = c_n, c_n, IF(B32 = "", "Sim (modalidade/nível não informado)", B32)))</f>
        <v>Não informado</v>
      </c>
    </row>
    <row r="34" spans="1:4" x14ac:dyDescent="0.25">
      <c r="A34" t="s">
        <v>143</v>
      </c>
      <c r="B34" s="16" t="str">
        <f>IF(B31 = "", "Não informado", IF(B31 = c_n, c_n, IF(B32 = "", "Sim (NI)", "Sim (" &amp; C34 &amp; ")")))</f>
        <v>Não informado</v>
      </c>
      <c r="C34" t="str">
        <f>IF(ISNA(D34), "NI", D34)</f>
        <v>NI</v>
      </c>
      <c r="D34" t="str">
        <f>IF(B32 = "", "NI", VLOOKUP(B32, K5:L15, 2, FALSE))</f>
        <v>NI</v>
      </c>
    </row>
    <row r="36" spans="1:4" x14ac:dyDescent="0.25">
      <c r="A36" t="s">
        <v>144</v>
      </c>
    </row>
    <row r="37" spans="1:4" x14ac:dyDescent="0.25">
      <c r="A37" t="str">
        <f t="array" ref="A37:A40">passo4!B10:B13</f>
        <v>Ano</v>
      </c>
      <c r="B37" t="str">
        <f t="array" ref="B37:B40">passo4!C10:C13</f>
        <v>Nº de alunos</v>
      </c>
      <c r="C37" t="s">
        <v>113</v>
      </c>
    </row>
    <row r="38" spans="1:4" x14ac:dyDescent="0.25">
      <c r="A38">
        <v>2019</v>
      </c>
      <c r="B38">
        <v>0</v>
      </c>
      <c r="C38" s="16">
        <f>IF(OR(TRIM(B38) = "", NOT(ISNUMBER(B38))), 2, IF(B38 &lt; 2, 2, B38))</f>
        <v>2</v>
      </c>
    </row>
    <row r="39" spans="1:4" x14ac:dyDescent="0.25">
      <c r="A39">
        <v>2020</v>
      </c>
      <c r="B39">
        <v>0</v>
      </c>
      <c r="C39" s="16">
        <f t="shared" ref="C39:C40" si="0">IF(OR(TRIM(B39) = "", NOT(ISNUMBER(B39))), 2, IF(B39 &lt; 2, 2, B39))</f>
        <v>2</v>
      </c>
    </row>
    <row r="40" spans="1:4" x14ac:dyDescent="0.25">
      <c r="A40">
        <v>2021</v>
      </c>
      <c r="B40">
        <v>0</v>
      </c>
      <c r="C40" s="16">
        <f t="shared" si="0"/>
        <v>2</v>
      </c>
    </row>
    <row r="41" spans="1:4" x14ac:dyDescent="0.25">
      <c r="B41">
        <f>SUM(B38:B40)</f>
        <v>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34</vt:i4>
      </vt:variant>
    </vt:vector>
  </HeadingPairs>
  <TitlesOfParts>
    <vt:vector size="44" baseType="lpstr">
      <vt:lpstr>intro</vt:lpstr>
      <vt:lpstr>passo1</vt:lpstr>
      <vt:lpstr>passo2</vt:lpstr>
      <vt:lpstr>passo3</vt:lpstr>
      <vt:lpstr>passo4</vt:lpstr>
      <vt:lpstr>passo5</vt:lpstr>
      <vt:lpstr>passo6</vt:lpstr>
      <vt:lpstr>qualis_criterios</vt:lpstr>
      <vt:lpstr>cfg</vt:lpstr>
      <vt:lpstr>cc</vt:lpstr>
      <vt:lpstr>c_bpr</vt:lpstr>
      <vt:lpstr>c_cat</vt:lpstr>
      <vt:lpstr>c_catco</vt:lpstr>
      <vt:lpstr>c_catp1</vt:lpstr>
      <vt:lpstr>c_catpr</vt:lpstr>
      <vt:lpstr>c_catte</vt:lpstr>
      <vt:lpstr>c_diss</vt:lpstr>
      <vt:lpstr>c_dt</vt:lpstr>
      <vt:lpstr>c_n</vt:lpstr>
      <vt:lpstr>c_orien</vt:lpstr>
      <vt:lpstr>c_qual</vt:lpstr>
      <vt:lpstr>c_tes</vt:lpstr>
      <vt:lpstr>c_tri1</vt:lpstr>
      <vt:lpstr>c_tri2</vt:lpstr>
      <vt:lpstr>c_trils</vt:lpstr>
      <vt:lpstr>c_y</vt:lpstr>
      <vt:lpstr>c_yn</vt:lpstr>
      <vt:lpstr>c_yr</vt:lpstr>
      <vt:lpstr>d_qual</vt:lpstr>
      <vt:lpstr>d_yn</vt:lpstr>
      <vt:lpstr>d_yr</vt:lpstr>
      <vt:lpstr>r_apes</vt:lpstr>
      <vt:lpstr>r_hcco</vt:lpstr>
      <vt:lpstr>r_hcpe1</vt:lpstr>
      <vt:lpstr>r_hcrep</vt:lpstr>
      <vt:lpstr>r_hcte</vt:lpstr>
      <vt:lpstr>r_head</vt:lpstr>
      <vt:lpstr>r_name</vt:lpstr>
      <vt:lpstr>r_num1</vt:lpstr>
      <vt:lpstr>r_num2</vt:lpstr>
      <vt:lpstr>r_num3</vt:lpstr>
      <vt:lpstr>r_oppg</vt:lpstr>
      <vt:lpstr>r_pesq</vt:lpstr>
      <vt:lpstr>r_scat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PPGEQ | Planilha para credenciamento de docentes</dc:title>
  <dc:creator>luiz</dc:creator>
  <dc:description>Revisão: 3
Data: 20/11/2020</dc:description>
  <cp:lastModifiedBy>Luiz Stragevitch</cp:lastModifiedBy>
  <cp:lastPrinted>2019-02-11T19:13:58Z</cp:lastPrinted>
  <dcterms:created xsi:type="dcterms:W3CDTF">2019-02-10T21:48:40Z</dcterms:created>
  <dcterms:modified xsi:type="dcterms:W3CDTF">2022-02-13T17:40:59Z</dcterms:modified>
</cp:coreProperties>
</file>