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20" windowWidth="15600" windowHeight="9495" tabRatio="990"/>
  </bookViews>
  <sheets>
    <sheet name="CONTR ORGANIZ" sheetId="2" r:id="rId1"/>
    <sheet name="PÓS-GRAD E PESQUISA" sheetId="3" r:id="rId2"/>
    <sheet name="ENSINO DE GRADUAÇÃO" sheetId="4" r:id="rId3"/>
    <sheet name="EXTENSÃO" sheetId="5" r:id="rId4"/>
    <sheet name="APOIO ACADEMICO" sheetId="7" r:id="rId5"/>
    <sheet name="PLANEJ, ORÇ, FINANÇAS" sheetId="6" r:id="rId6"/>
    <sheet name="INF, COMUNIC, E TECNOL" sheetId="8" r:id="rId7"/>
    <sheet name="BENS E SERVIÇOS" sheetId="9" r:id="rId8"/>
    <sheet name="GESTÃO DE PESSOAS" sheetId="10" r:id="rId9"/>
    <sheet name="INFRA, MANUT, SEGURANÇA" sheetId="11" r:id="rId10"/>
    <sheet name="Gestão Audint" sheetId="12" r:id="rId11"/>
    <sheet name="Jediene" sheetId="13" r:id="rId12"/>
    <sheet name="Mirelle2" sheetId="21" r:id="rId13"/>
    <sheet name="Samara" sheetId="15" r:id="rId14"/>
    <sheet name="Ana2" sheetId="20" r:id="rId15"/>
    <sheet name="Rosana" sheetId="16" r:id="rId16"/>
    <sheet name="Lyndon" sheetId="17" r:id="rId17"/>
    <sheet name="Bruno" sheetId="18" r:id="rId18"/>
    <sheet name="Bruno2" sheetId="24" r:id="rId19"/>
    <sheet name="Auditor X2" sheetId="23" r:id="rId20"/>
  </sheets>
  <calcPr calcId="125725"/>
  <customWorkbookViews>
    <customWorkbookView name="Audint - 4169 - Modo de exibição pessoal" guid="{96FD02FA-CE5E-4ADB-B35B-D1C6BC52FA4E}" mergeInterval="0" personalView="1" maximized="1" xWindow="1" yWindow="1" windowWidth="1436" windowHeight="670" tabRatio="990" activeSheetId="20"/>
    <customWorkbookView name="sala 148 - Modo de exibição pessoal" guid="{427ED699-5E31-443D-B20E-3E67EC9E8F93}" mergeInterval="0" personalView="1" maximized="1" xWindow="1" yWindow="1" windowWidth="1024" windowHeight="538" activeSheetId="12"/>
    <customWorkbookView name="Izabelle - Modo de exibição pessoal" guid="{E490CE09-6BB1-4620-A237-C73B1B997924}" mergeInterval="0" personalView="1" maximized="1" xWindow="1" yWindow="1" windowWidth="1436" windowHeight="670" tabRatio="908" activeSheetId="3"/>
    <customWorkbookView name="Administrador - Modo de exibição pessoal" guid="{B01252BE-60D1-4D61-8D54-18CA35878812}" mergeInterval="0" personalView="1" maximized="1" xWindow="1" yWindow="1" windowWidth="707" windowHeight="653" tabRatio="990" activeSheetId="1"/>
    <customWorkbookView name="Jade - Modo de exibição pessoal" guid="{BE4FC02B-9720-4D1A-82CA-4065D419B672}" mergeInterval="0" personalView="1" maximized="1" xWindow="1" yWindow="1" windowWidth="1596" windowHeight="670" tabRatio="990" activeSheetId="3"/>
  </customWorkbookViews>
</workbook>
</file>

<file path=xl/calcChain.xml><?xml version="1.0" encoding="utf-8"?>
<calcChain xmlns="http://schemas.openxmlformats.org/spreadsheetml/2006/main">
  <c r="K17" i="24"/>
  <c r="J17"/>
  <c r="I17"/>
  <c r="O16"/>
  <c r="N16"/>
  <c r="M16"/>
  <c r="L16"/>
  <c r="K16"/>
  <c r="J16"/>
  <c r="I16"/>
  <c r="H16"/>
  <c r="G16"/>
  <c r="F16"/>
  <c r="E16"/>
  <c r="D16"/>
  <c r="C15"/>
  <c r="C14"/>
  <c r="C13"/>
  <c r="C12"/>
  <c r="C11"/>
  <c r="C10"/>
  <c r="C9"/>
  <c r="C8"/>
  <c r="C7"/>
  <c r="C6"/>
  <c r="C16" s="1"/>
  <c r="O4"/>
  <c r="O17" s="1"/>
  <c r="N4"/>
  <c r="N17" s="1"/>
  <c r="M4"/>
  <c r="M17" s="1"/>
  <c r="L4"/>
  <c r="L17" s="1"/>
  <c r="K4"/>
  <c r="J4"/>
  <c r="I4"/>
  <c r="H4"/>
  <c r="H17" s="1"/>
  <c r="G4"/>
  <c r="G17" s="1"/>
  <c r="F4"/>
  <c r="F17" s="1"/>
  <c r="E4"/>
  <c r="E17" s="1"/>
  <c r="D4"/>
  <c r="D17" s="1"/>
  <c r="C3"/>
  <c r="C4" l="1"/>
  <c r="G6" i="10"/>
  <c r="O4" i="18"/>
  <c r="G6" i="11"/>
  <c r="G7" i="6"/>
  <c r="G5" i="12"/>
  <c r="G9" s="1"/>
  <c r="G4"/>
  <c r="G9" i="2"/>
  <c r="G8"/>
  <c r="G7"/>
  <c r="G6"/>
  <c r="G5"/>
  <c r="G4"/>
  <c r="I10" i="23"/>
  <c r="H10"/>
  <c r="G10"/>
  <c r="F10"/>
  <c r="E10"/>
  <c r="D10"/>
  <c r="C10"/>
  <c r="O10"/>
  <c r="N10"/>
  <c r="M10"/>
  <c r="L10"/>
  <c r="K10"/>
  <c r="G8" i="12"/>
  <c r="C15" i="13"/>
  <c r="J10" i="23"/>
  <c r="C9"/>
  <c r="G7" i="10" l="1"/>
  <c r="G5" i="9"/>
  <c r="G5" i="7"/>
  <c r="G7" i="4"/>
  <c r="G5" i="3"/>
  <c r="G11" i="2"/>
  <c r="C12" i="21"/>
  <c r="G5" i="4" l="1"/>
  <c r="O16" i="16"/>
  <c r="N16"/>
  <c r="M16"/>
  <c r="L16"/>
  <c r="K16"/>
  <c r="J16"/>
  <c r="I16"/>
  <c r="H16"/>
  <c r="G16"/>
  <c r="F16"/>
  <c r="E16"/>
  <c r="D16"/>
  <c r="C15"/>
  <c r="C14"/>
  <c r="C13"/>
  <c r="C12"/>
  <c r="C11"/>
  <c r="C10"/>
  <c r="C9"/>
  <c r="C8"/>
  <c r="C7"/>
  <c r="C16" i="15"/>
  <c r="C15" i="21" l="1"/>
  <c r="C14"/>
  <c r="C13"/>
  <c r="L8" i="15"/>
  <c r="G22" i="21"/>
  <c r="K24"/>
  <c r="C10" i="13"/>
  <c r="O16" i="18"/>
  <c r="N16"/>
  <c r="M16"/>
  <c r="L16"/>
  <c r="K16"/>
  <c r="J16"/>
  <c r="I16"/>
  <c r="H16"/>
  <c r="G16"/>
  <c r="F16"/>
  <c r="E16"/>
  <c r="D16"/>
  <c r="C6"/>
  <c r="C17" i="17" l="1"/>
  <c r="C16"/>
  <c r="C15"/>
  <c r="C14"/>
  <c r="C13"/>
  <c r="C12"/>
  <c r="C11"/>
  <c r="C10"/>
  <c r="C9"/>
  <c r="C8"/>
  <c r="C7"/>
  <c r="C6"/>
  <c r="O18"/>
  <c r="N18"/>
  <c r="M18"/>
  <c r="L18"/>
  <c r="K18"/>
  <c r="J18"/>
  <c r="I18"/>
  <c r="H18"/>
  <c r="G18"/>
  <c r="F18"/>
  <c r="E18"/>
  <c r="D18"/>
  <c r="J11" i="16"/>
  <c r="C7" i="23"/>
  <c r="C13" i="18"/>
  <c r="C6" i="23" l="1"/>
  <c r="C15" i="18"/>
  <c r="C14"/>
  <c r="C16" s="1"/>
  <c r="C12"/>
  <c r="C11"/>
  <c r="C10"/>
  <c r="C9"/>
  <c r="C8"/>
  <c r="C7"/>
  <c r="C8" i="23" l="1"/>
  <c r="O4"/>
  <c r="N4"/>
  <c r="M4"/>
  <c r="L4"/>
  <c r="K4"/>
  <c r="J4"/>
  <c r="I4"/>
  <c r="H4"/>
  <c r="G4"/>
  <c r="F4"/>
  <c r="E4"/>
  <c r="D4"/>
  <c r="C3"/>
  <c r="G11" l="1"/>
  <c r="I11"/>
  <c r="O11"/>
  <c r="M11"/>
  <c r="H11"/>
  <c r="F11"/>
  <c r="N11"/>
  <c r="E11"/>
  <c r="D11"/>
  <c r="L11"/>
  <c r="K11"/>
  <c r="J11"/>
  <c r="C4"/>
  <c r="C11" i="21"/>
  <c r="C10"/>
  <c r="C9"/>
  <c r="O18" l="1"/>
  <c r="O19" s="1"/>
  <c r="N18"/>
  <c r="M18"/>
  <c r="L18"/>
  <c r="K18"/>
  <c r="J18"/>
  <c r="I18"/>
  <c r="H18"/>
  <c r="G18"/>
  <c r="F18"/>
  <c r="E18"/>
  <c r="D18"/>
  <c r="C17"/>
  <c r="C16"/>
  <c r="C8"/>
  <c r="C7"/>
  <c r="C6"/>
  <c r="O4"/>
  <c r="N4"/>
  <c r="M4"/>
  <c r="L4"/>
  <c r="K4"/>
  <c r="J4"/>
  <c r="I4"/>
  <c r="H4"/>
  <c r="G4"/>
  <c r="F4"/>
  <c r="E4"/>
  <c r="D4"/>
  <c r="C3"/>
  <c r="N4" i="18"/>
  <c r="M4"/>
  <c r="L4"/>
  <c r="K4"/>
  <c r="J4"/>
  <c r="I4"/>
  <c r="H4"/>
  <c r="G4"/>
  <c r="F4"/>
  <c r="E4"/>
  <c r="D4"/>
  <c r="C3"/>
  <c r="O4" i="17"/>
  <c r="N4"/>
  <c r="M4"/>
  <c r="L4"/>
  <c r="K4"/>
  <c r="J4"/>
  <c r="I4"/>
  <c r="H4"/>
  <c r="G4"/>
  <c r="F4"/>
  <c r="E4"/>
  <c r="D4"/>
  <c r="C3"/>
  <c r="L17" i="16"/>
  <c r="J17"/>
  <c r="G17"/>
  <c r="C6"/>
  <c r="O4"/>
  <c r="N4"/>
  <c r="M4"/>
  <c r="L4"/>
  <c r="K4"/>
  <c r="J4"/>
  <c r="I4"/>
  <c r="H4"/>
  <c r="G4"/>
  <c r="F4"/>
  <c r="E4"/>
  <c r="D4"/>
  <c r="C3"/>
  <c r="O11" i="20"/>
  <c r="N11"/>
  <c r="L11"/>
  <c r="G11"/>
  <c r="F11"/>
  <c r="O10"/>
  <c r="N10"/>
  <c r="M10"/>
  <c r="L10"/>
  <c r="K10"/>
  <c r="K11" s="1"/>
  <c r="J10"/>
  <c r="J11" s="1"/>
  <c r="I10"/>
  <c r="H10"/>
  <c r="G10"/>
  <c r="F10"/>
  <c r="E10"/>
  <c r="D10"/>
  <c r="D11" s="1"/>
  <c r="C9"/>
  <c r="C8"/>
  <c r="C7"/>
  <c r="C6"/>
  <c r="O4"/>
  <c r="N4"/>
  <c r="M4"/>
  <c r="M11" s="1"/>
  <c r="L4"/>
  <c r="K4"/>
  <c r="J4"/>
  <c r="I4"/>
  <c r="I11" s="1"/>
  <c r="H4"/>
  <c r="H11" s="1"/>
  <c r="G4"/>
  <c r="F4"/>
  <c r="E4"/>
  <c r="E11" s="1"/>
  <c r="D4"/>
  <c r="C4" s="1"/>
  <c r="C3"/>
  <c r="D16" i="15"/>
  <c r="O15"/>
  <c r="O16" s="1"/>
  <c r="N15"/>
  <c r="M15"/>
  <c r="L15"/>
  <c r="K15"/>
  <c r="K16" s="1"/>
  <c r="J15"/>
  <c r="I15"/>
  <c r="H15"/>
  <c r="G15"/>
  <c r="G16" s="1"/>
  <c r="F15"/>
  <c r="E15"/>
  <c r="D15"/>
  <c r="C14"/>
  <c r="C13"/>
  <c r="C12"/>
  <c r="C11"/>
  <c r="C10"/>
  <c r="C9"/>
  <c r="C8"/>
  <c r="C7"/>
  <c r="C6"/>
  <c r="O4"/>
  <c r="N4"/>
  <c r="M4"/>
  <c r="L4"/>
  <c r="K4"/>
  <c r="J4"/>
  <c r="I4"/>
  <c r="H4"/>
  <c r="G4"/>
  <c r="F4"/>
  <c r="E4"/>
  <c r="E16" s="1"/>
  <c r="D4"/>
  <c r="C4" s="1"/>
  <c r="C3"/>
  <c r="O19" i="13"/>
  <c r="N19"/>
  <c r="N20" s="1"/>
  <c r="M19"/>
  <c r="L19"/>
  <c r="L20" s="1"/>
  <c r="K19"/>
  <c r="K20" s="1"/>
  <c r="J19"/>
  <c r="I19"/>
  <c r="H19"/>
  <c r="G19"/>
  <c r="F19"/>
  <c r="F20" s="1"/>
  <c r="E19"/>
  <c r="E20" s="1"/>
  <c r="D19"/>
  <c r="D20" s="1"/>
  <c r="C18"/>
  <c r="C17"/>
  <c r="C16"/>
  <c r="C14"/>
  <c r="C13"/>
  <c r="C12"/>
  <c r="C11"/>
  <c r="C9"/>
  <c r="C8"/>
  <c r="C7"/>
  <c r="C6"/>
  <c r="O4"/>
  <c r="N4"/>
  <c r="M4"/>
  <c r="L4"/>
  <c r="K4"/>
  <c r="J4"/>
  <c r="I4"/>
  <c r="H4"/>
  <c r="H20" s="1"/>
  <c r="G4"/>
  <c r="F4"/>
  <c r="E4"/>
  <c r="D4"/>
  <c r="C3"/>
  <c r="G9" i="9"/>
  <c r="G4" i="8"/>
  <c r="I20" i="13" l="1"/>
  <c r="O20"/>
  <c r="J19" i="17"/>
  <c r="J20" i="13"/>
  <c r="M20"/>
  <c r="G20"/>
  <c r="C19"/>
  <c r="L16" i="15"/>
  <c r="C4" i="13"/>
  <c r="J16" i="15"/>
  <c r="G19" i="21"/>
  <c r="O17" i="16"/>
  <c r="K17"/>
  <c r="G19" i="17"/>
  <c r="C4"/>
  <c r="D19"/>
  <c r="L19"/>
  <c r="K19"/>
  <c r="O19"/>
  <c r="H17" i="18"/>
  <c r="O17"/>
  <c r="N17"/>
  <c r="G17"/>
  <c r="F17"/>
  <c r="C18" i="17"/>
  <c r="C19" s="1"/>
  <c r="H19"/>
  <c r="C4" i="16"/>
  <c r="D17"/>
  <c r="C16"/>
  <c r="J17" i="18"/>
  <c r="D17"/>
  <c r="L17"/>
  <c r="K17"/>
  <c r="I17"/>
  <c r="E17"/>
  <c r="M17"/>
  <c r="F19" i="17"/>
  <c r="N19"/>
  <c r="E19"/>
  <c r="M19"/>
  <c r="I19"/>
  <c r="H17" i="16"/>
  <c r="F17"/>
  <c r="N17"/>
  <c r="E17"/>
  <c r="M17"/>
  <c r="I17"/>
  <c r="C10" i="20"/>
  <c r="N16" i="15"/>
  <c r="M16"/>
  <c r="F16"/>
  <c r="I16"/>
  <c r="H16"/>
  <c r="C15"/>
  <c r="C18" i="21"/>
  <c r="C19" s="1"/>
  <c r="J19"/>
  <c r="F19"/>
  <c r="N19"/>
  <c r="E19"/>
  <c r="M19"/>
  <c r="D19"/>
  <c r="L19"/>
  <c r="I19"/>
  <c r="K19"/>
  <c r="H19"/>
  <c r="C4"/>
  <c r="C4" i="18"/>
  <c r="G4" i="5"/>
  <c r="C20" i="13" l="1"/>
  <c r="G7" i="12"/>
</calcChain>
</file>

<file path=xl/comments1.xml><?xml version="1.0" encoding="utf-8"?>
<comments xmlns="http://schemas.openxmlformats.org/spreadsheetml/2006/main">
  <authors>
    <author>Jade</author>
  </authors>
  <commentList>
    <comment ref="G5" authorId="0">
      <text>
        <r>
          <rPr>
            <b/>
            <sz val="9"/>
            <color indexed="81"/>
            <rFont val="Tahoma"/>
            <family val="2"/>
          </rPr>
          <t>Jade:</t>
        </r>
        <r>
          <rPr>
            <sz val="9"/>
            <color indexed="81"/>
            <rFont val="Tahoma"/>
            <family val="2"/>
          </rPr>
          <t xml:space="preserve">
50-Jediene
40-Auditor X com Jade
40-Leituras divsd
40-Integração
</t>
        </r>
      </text>
    </comment>
  </commentList>
</comments>
</file>

<file path=xl/sharedStrings.xml><?xml version="1.0" encoding="utf-8"?>
<sst xmlns="http://schemas.openxmlformats.org/spreadsheetml/2006/main" count="608" uniqueCount="223">
  <si>
    <t xml:space="preserve">Nº Ação </t>
  </si>
  <si>
    <t>Descrição Sumária da Ação</t>
  </si>
  <si>
    <t>Origem da Demanda/ Gestão</t>
  </si>
  <si>
    <t>Objetivo da Ação</t>
  </si>
  <si>
    <t>Período</t>
  </si>
  <si>
    <t>Homem/ Hora</t>
  </si>
  <si>
    <t>AUDINT</t>
  </si>
  <si>
    <t>Gestão Interna</t>
  </si>
  <si>
    <t>Matriz de risco</t>
  </si>
  <si>
    <t>PPP sobre Bens Móveis</t>
  </si>
  <si>
    <t>PPP sobre veículos</t>
  </si>
  <si>
    <t>PROGEPE</t>
  </si>
  <si>
    <t>DGBS/ PROGEST</t>
  </si>
  <si>
    <t xml:space="preserve"> SINFRA</t>
  </si>
  <si>
    <t>JAN</t>
  </si>
  <si>
    <t>SET</t>
  </si>
  <si>
    <t>NOV</t>
  </si>
  <si>
    <t>JEDIENE</t>
  </si>
  <si>
    <t>PROCIT</t>
  </si>
  <si>
    <t>PROAES</t>
  </si>
  <si>
    <t>CCS - Centro de Ciências da Saúde
CTG - Centro de Tecnologia e Geociências
CFCH - Centro de Filosofia e Ciências Humanas
CCSA -  Centro de Ciências Sociais Aplicadas
CAA - Centro Acadêmico do Agreste</t>
  </si>
  <si>
    <t>DEA - Diretoria de Extensão Acadêmica /PROEXC
DEC - Diretoria de Extensão e Cultura/PROEXC</t>
  </si>
  <si>
    <t>Capacitação da Equipe  AUDINT</t>
  </si>
  <si>
    <t>Elaboração do 
PAINT 2018</t>
  </si>
  <si>
    <t>TCU</t>
  </si>
  <si>
    <t>Atividades Administrativas da AUDINT</t>
  </si>
  <si>
    <t>Responsável</t>
  </si>
  <si>
    <t>ROSANA</t>
  </si>
  <si>
    <t>Monitoramento de Acórdãos TCU</t>
  </si>
  <si>
    <t>JAN A FEV</t>
  </si>
  <si>
    <t>TOTAL DE HORAS</t>
  </si>
  <si>
    <t>Elaborar o Relatório Anual de Auditoria Interna - RAINT/2016, apresentando os resultados aos órgãos competentes. Cumprimento à IN nº 24/2015.</t>
  </si>
  <si>
    <t xml:space="preserve">Elaborar o Plano Anual de atividades da auditoria interna, em atendimento à IN-CGU 24/2015. </t>
  </si>
  <si>
    <t xml:space="preserve">Monitorar o cumprimento das determinações expedidas pelo TCU, dando-lhe conhecimento das ações implementadas. </t>
  </si>
  <si>
    <t xml:space="preserve">Área/ Abrangência </t>
  </si>
  <si>
    <t>Origem da Demanda</t>
  </si>
  <si>
    <t>Verificar a implementação das recomendações expedidas pela AUDINT em relatório de auditoria realizada em exercício anterior.</t>
  </si>
  <si>
    <t>Análise da conformidade das atividades de Extensão promovidas pela instituição, sob os aspectos da economicidade e efetividade.</t>
  </si>
  <si>
    <t>Realizar atividades diversas de procedimentos administrativos e apoio.</t>
  </si>
  <si>
    <t>Elaboração do   RAINT de 2017</t>
  </si>
  <si>
    <t>Monitoramento dos Planos de Providências para atender as recomendações da CGU</t>
  </si>
  <si>
    <t>Conselho de Adm: Elaboração de Relatórios e apresentações; participação de reuniões</t>
  </si>
  <si>
    <t>PPP - Despesas de Exercícios Anteriores -  DEA</t>
  </si>
  <si>
    <t>Monitorar a implementação das recomendações expedidas pela AUDINT em relatório de auditoria realizada em exercício anterior.</t>
  </si>
  <si>
    <t>PPP - Gestão de Tecnologia de Informação</t>
  </si>
  <si>
    <t>PPP - Assistência Estudantil</t>
  </si>
  <si>
    <t>PPP - PAAD e RAAD</t>
  </si>
  <si>
    <t>PPP - Atividades de Extensão</t>
  </si>
  <si>
    <t>Ementário de Gestão Pública</t>
  </si>
  <si>
    <t>Relatório de Gestão 2017 UFPE</t>
  </si>
  <si>
    <t>MIRELLE</t>
  </si>
  <si>
    <t>JEDIENE
MIRELLE   SAMARA</t>
  </si>
  <si>
    <t>PPP - Aposentadorias e pensões</t>
  </si>
  <si>
    <t>LYNDON</t>
  </si>
  <si>
    <t>BRUNO</t>
  </si>
  <si>
    <t>Auditoria: Pessoal Cedido</t>
  </si>
  <si>
    <t>Auditoria: Progressão Docente</t>
  </si>
  <si>
    <t>Auditoria: Gerenciamento de Compras, licitações e Atas de Registros de Preços</t>
  </si>
  <si>
    <t>Auditoria: Contratos</t>
  </si>
  <si>
    <t>Auditoria: Incentivo a pesquisa</t>
  </si>
  <si>
    <t>Auditoria: Gestão de bolsas</t>
  </si>
  <si>
    <t>Auditoria: Eventos acadêmicos</t>
  </si>
  <si>
    <t xml:space="preserve">MIRELLE
</t>
  </si>
  <si>
    <t>Jediene
Mirelle
SAMARA</t>
  </si>
  <si>
    <t>Ação de Auditoria: PAAD e RAAD</t>
  </si>
  <si>
    <t>Ação de Auditoria: Aposentadorias e pensões</t>
  </si>
  <si>
    <t xml:space="preserve">BRUNO </t>
  </si>
  <si>
    <t>PPP - Contratos</t>
  </si>
  <si>
    <t>Auditoria: Elaboração e Monitoramento dos Planos Estratégicos</t>
  </si>
  <si>
    <t>DCF/PROPLAN</t>
  </si>
  <si>
    <t>SINFRA</t>
  </si>
  <si>
    <t>Matriz de Risco</t>
  </si>
  <si>
    <t>CPPD/PROGEPE</t>
  </si>
  <si>
    <t>Verificar a eficácia dos controles internos relativos a elaboração e monitoramento dos planos Estratégicos da UFPE 
(PEI, PDI e PAI).</t>
  </si>
  <si>
    <t>Dir. de Pesquisa/PROPESQ</t>
  </si>
  <si>
    <t>Dir. de Pós Graduação/PROPESQ</t>
  </si>
  <si>
    <t>Corpo Discente, DGA e DIGI/PROACAD</t>
  </si>
  <si>
    <t>DIGI/PROACAD</t>
  </si>
  <si>
    <t>JAN A DEZ</t>
  </si>
  <si>
    <t>JUL A OUT</t>
  </si>
  <si>
    <t>MAR A DEZ</t>
  </si>
  <si>
    <t>ABR/MAI/DEZ</t>
  </si>
  <si>
    <t>Elaborar relatórios gerenciais apresentando posicionamento das recomendações CGU e AUDINT, e determinações do TCU</t>
  </si>
  <si>
    <t>Monitorar a implementação das recomendações resultantes de auditoria realizada em exercício anterior</t>
  </si>
  <si>
    <t>DCF/PROPLAN e DGP/PROGEPE</t>
  </si>
  <si>
    <t>Matriz de Riscos</t>
  </si>
  <si>
    <t>IN-CGU 24/2015</t>
  </si>
  <si>
    <t>Auditoria realizada anteriormente</t>
  </si>
  <si>
    <t>MAR E JUL</t>
  </si>
  <si>
    <t>Auditoria: Manutenção Predial</t>
  </si>
  <si>
    <t>Emitir parecer sobre a prestação de contas em atendimento às normas legais  Para tanto, pretende-se avaliar o cumprimento por parte da UFPE ao disposto nas normas do TCU
relacionadas à prestação de contas.</t>
  </si>
  <si>
    <t>JAN A SET</t>
  </si>
  <si>
    <t>Analisar e consolidar os Relatórios de Auditoria elaborados pela AUDINT; orientar os auditores internos na execução de seus trabalhos; promoção de reuniões de abertura de auditoria e de busca conjunta com gestores de unidades auditadas; etc.</t>
  </si>
  <si>
    <t>SSI</t>
  </si>
  <si>
    <t>JAN A MAR</t>
  </si>
  <si>
    <t>ABR E AGO</t>
  </si>
  <si>
    <t>Concluir Ação do exercício anterior. Analisar, por amostragem, a regularidade de processos de posentadorias e pensões. Observar o tratamento dado pela instituição quanto ao impacto da perda de conhecimento gerado pelas aposentadorias.</t>
  </si>
  <si>
    <t>Verificar a implementação das recomendações expedidas pela AUDINT em relatório de auditoria realizada anteriormente.</t>
  </si>
  <si>
    <t>Verificação dos atos e fatos da gestão relativos à progressão  dos docentes da UFPE no tocante a legalidade e legitimidade.</t>
  </si>
  <si>
    <t>ABR A JUN</t>
  </si>
  <si>
    <t>Verificar a regularidade e eficiência dos serviços de manutenção e conservação predial e urbana da UFPE.</t>
  </si>
  <si>
    <t>Verificar a regularidade do reembolso das remunerações pagas aos servidores da UFPE cedidos com ônus para
o órgão ou entidade cessionária, inclusive o reembolso dos encargos sociais incidentes sobre essas remunerações, nos termos do § 1º do Art. 93 da Lei 8.112 de 11/12/1990 e demais normas regulamentares. Complementarmente procura-se analisar os aspectos formais dos processos de cessão com ônus de servidores da UFPE.</t>
  </si>
  <si>
    <t xml:space="preserve">Acompanhar  a implementação das recomendações da CGU, dando-lhe conhecimento das ações. </t>
  </si>
  <si>
    <t>MAI E NOV</t>
  </si>
  <si>
    <t>PROPLAN</t>
  </si>
  <si>
    <t xml:space="preserve">Avaliar a adequação e a suficiência dos mecanismos de gestão de riscos e de controles internos estabelecidos acerca dos Incentivos à pesquisa, descrevendo o fluxo do processo de trabalho, identificando, por meio de técnicas de auditoria, os eventos que podem afetar positivo ou negativamente os subprocessos, atividades ou tarefas, de maior risco com base diagnóstico de probabilidade e impacto. </t>
  </si>
  <si>
    <t>OUT A DEZ</t>
  </si>
  <si>
    <t xml:space="preserve">Verificar a regularidade dos atos de concessão de bolsas de estudos provenientes de agências de fomento (CAPES, CNPq. etc) à alunos dos programas de pós-graduação (stricto sensu). </t>
  </si>
  <si>
    <t xml:space="preserve">Avaliar a adequação e a suficiência dos mecanismos de gestão de riscos e de controles internos estabelecidos acerca da oferta, acesso e permanência de alunos em cursos de graduação, descrevendo o fluxo do processo de trabalho, identificando, por meio de técnicas de auditoria, os eventos que podem afetar positivo ou negativamente os subprocessos, atividades ou tarefas, de maior risco com base diagnóstico de probabilidade e impacto. </t>
  </si>
  <si>
    <t>Verificar a regularidade dos atos relacionados a Eventos Acadêmicos, analisando sus economicidade e efetividade dos seus resultados.</t>
  </si>
  <si>
    <t xml:space="preserve">Concluir Ação do exercício anterior. Verificar e avaliar o cumprimento da exigência quanto ao preenchimento do Relatório Anual de Atividades Docentes - RAAD e do Plano Anual de Atividades Docentes -  PAAD pelos Docentes em relação às atividades acadêmicas dos Departamento e Centros. </t>
  </si>
  <si>
    <t>JAN E FEV</t>
  </si>
  <si>
    <t>JUN E NOV</t>
  </si>
  <si>
    <t xml:space="preserve">JUN  </t>
  </si>
  <si>
    <t>Elaborar e encaminhar aos gestores da UFPE informações acerca de atualizações legais e edições de novos Acórdãos do TCU.</t>
  </si>
  <si>
    <t>DIVERSAS ÁREAS</t>
  </si>
  <si>
    <t xml:space="preserve">Capacitar a equipe a fim de ampliar os trabalhos da Auditoria e torná-los mais eficientes. </t>
  </si>
  <si>
    <t>PPP - Planejamento e monitoramento de de planos estratégicos</t>
  </si>
  <si>
    <t xml:space="preserve">OUT  </t>
  </si>
  <si>
    <t>Atualizações Técnicas</t>
  </si>
  <si>
    <t>Aperfeiçoar os mecanismos de acompanhamento da auditoria interna e melhorar a qualidade do serviço; atualização constante sobre mudanças de legislação, inovações técnicas, informes do TCU e da CGU, etc.</t>
  </si>
  <si>
    <t>Descrição Sumária da Ação/ PROCESSO</t>
  </si>
  <si>
    <t>UNIDADE ESTRATÉGICA RESPONSÁVEL PELO PROCESSO</t>
  </si>
  <si>
    <t xml:space="preserve">PPP: Organização e Métodos da Segurança Institucional </t>
  </si>
  <si>
    <t>MACROPROCESSO - INFRAESTRUTURA, MANUTENÇÕES, EXPANSÃO E SEGURANÇA INSTITUCIONAL</t>
  </si>
  <si>
    <t>MACROPROCESSO: PLANEJAMENTO, ORÇAMENTO, FINANÇAS E CONTABILIDADE</t>
  </si>
  <si>
    <t>MACROPROCESSO: BENS E SERVIÇOS</t>
  </si>
  <si>
    <t>MACROPROCESSO: GESTÃO DE PESSOAS</t>
  </si>
  <si>
    <t>MACROPROCESSO: ENSINO DE PÓS-GRADUAÇÃO E PESQUISA</t>
  </si>
  <si>
    <t>Responsável pela Ação</t>
  </si>
  <si>
    <t>GESTÃO AUDINT</t>
  </si>
  <si>
    <t>MACROPROCESSO: INFORMAÇÕES, COMUNICAÇÕES E TECNOLOGIA</t>
  </si>
  <si>
    <t>MACROPROCESSO: APOIO A COMUNIDADE ACADÊMICA</t>
  </si>
  <si>
    <t>MACROPROCESSO: EXTENSÃO E CULTURA</t>
  </si>
  <si>
    <t>MACROPROCESSO: ENSINO DE GRADUAÇÃO</t>
  </si>
  <si>
    <t>MACROPROCESSO: CONTROLES ORGANIZACIONAIS</t>
  </si>
  <si>
    <t>ANEXO I - CRONOGRAMA DE ATIVIDADES POR MACROPROCESSOS</t>
  </si>
  <si>
    <t>Acompanhar junto aos gestores regularizações sobre apontamentos de indícios de irregularidades identificados a partir de críticas realizadas pelo TCU em folha de pagamento e encaminhados a AUDINT via Sistema E-Pessoal.</t>
  </si>
  <si>
    <t>JEDIENE      SAMARA</t>
  </si>
  <si>
    <t>JEDIENE       MIRELLE</t>
  </si>
  <si>
    <t>Verificar a eficácia dos controles internos relativos a planejamento, formalização legal do processo, execução da licitação e gerenciamento das ARPs.</t>
  </si>
  <si>
    <t>DLOG/DLC/PROGEST</t>
  </si>
  <si>
    <t>BRUNO
LYNDON</t>
  </si>
  <si>
    <t>Matriz de Riscos e requisição do Reitor</t>
  </si>
  <si>
    <t>Avaliar a regularidade da execução dos contratos de prestação de serviços de terceiros nos campi Recife, Caruaru e Vitória, em atenção à denuncia encaminhada pelo Gabinete do Reitor, conforme processo 23076.021522/2017-13.</t>
  </si>
  <si>
    <t>DLC/PROGEST</t>
  </si>
  <si>
    <t>PPP - Gerenciamento de Compras, licitações e Atas de Registros de Preços</t>
  </si>
  <si>
    <t xml:space="preserve">Monitoramento de Indícios de irregularidade (Sistema e-Pessoal) </t>
  </si>
  <si>
    <t>Apoio às auditorias e ao seu monitoramento; reuniões de auditoria; analise de Relatórios e de PPP AUDINT; etc.</t>
  </si>
  <si>
    <t>Auditoria: Oferta, acesso e permanência em cursos de graduação</t>
  </si>
  <si>
    <t>TOTAL</t>
  </si>
  <si>
    <t>FEV</t>
  </si>
  <si>
    <t>MAR</t>
  </si>
  <si>
    <t>ABR</t>
  </si>
  <si>
    <t>MAI</t>
  </si>
  <si>
    <t>JUN</t>
  </si>
  <si>
    <t>JUL</t>
  </si>
  <si>
    <t>AGO</t>
  </si>
  <si>
    <t>OUT</t>
  </si>
  <si>
    <t>DEZ</t>
  </si>
  <si>
    <t>DIAS ÚTEIS</t>
  </si>
  <si>
    <t>HORAS TOTAIS</t>
  </si>
  <si>
    <t>AÇÃO</t>
  </si>
  <si>
    <t>DESCRIÇÃO</t>
  </si>
  <si>
    <t>Apoio às auditorias e ao seu monitoramento; reuniões de auditoria; analise de Relatórios e de PPP AUDINT</t>
  </si>
  <si>
    <t>Conselho de Adm: Elaboração de Relatórios e apresentações; participação de reuniões, ETC</t>
  </si>
  <si>
    <t>Capacitação</t>
  </si>
  <si>
    <t xml:space="preserve">Estudos Técnicos </t>
  </si>
  <si>
    <t>TOTAIS</t>
  </si>
  <si>
    <t xml:space="preserve">PPP Organização e Métodos da Segurança Institucional </t>
  </si>
  <si>
    <t xml:space="preserve">Capacitação </t>
  </si>
  <si>
    <t>SAMARA</t>
  </si>
  <si>
    <t>ANA MARIA</t>
  </si>
  <si>
    <t xml:space="preserve">Monitoramento de Indícios de irregularidade </t>
  </si>
  <si>
    <t>Elaboração PAINT</t>
  </si>
  <si>
    <t>Auditoria: RAAD e PAAD -Finalização de Ação de 2017</t>
  </si>
  <si>
    <t>Auditoria: Oferta, acesso e pernamência em cursos de graduação</t>
  </si>
  <si>
    <t>Elaboração PAINT 2018</t>
  </si>
  <si>
    <t>Auditoria: Elaboração e Monitoramento dos Planos Estratégicos da UFPE</t>
  </si>
  <si>
    <t>PPP: Elaboração e Monitoramento dos Planos Estratégicos</t>
  </si>
  <si>
    <t>PPP - Gerenciaento de Compras, licitações e ARP</t>
  </si>
  <si>
    <t>Auditoria: Pensões e Aposentadorias - Finalização de ação de 2017</t>
  </si>
  <si>
    <t>Auditoria: Manutenções</t>
  </si>
  <si>
    <t>Auditoria: Progressão de Docente</t>
  </si>
  <si>
    <t>AUDITOR X</t>
  </si>
  <si>
    <t>Auditoria - Organização e Métodos da Segurança Institucional</t>
  </si>
  <si>
    <t>Ação de Auditoria: Assistência Estudantil</t>
  </si>
  <si>
    <t>Flexibilização de Jornada de Trabalho</t>
  </si>
  <si>
    <t>PPP Assistência Estudantil</t>
  </si>
  <si>
    <t>PPP Bens Móveis</t>
  </si>
  <si>
    <t>PPP Veículos</t>
  </si>
  <si>
    <t>JEDIENE
MIRELLE   SAMARA         BRUNO         LYNDON</t>
  </si>
  <si>
    <t>JEDIENE
MIRELLE   SAMARA         ROSANA         LYNDON         BRUNO</t>
  </si>
  <si>
    <t>JEDIENE           MIRELLE           SAMARA</t>
  </si>
  <si>
    <t>ROSANA
AUDITOR X</t>
  </si>
  <si>
    <t xml:space="preserve">ROSANA
</t>
  </si>
  <si>
    <t>Concluir Ação do exercício anterior. Verificar se os critérios utilizados para assistência estudantil estão sendo cumpridos de acordo com as normas institucionais e legais, observando a legalidade e efetividade dos atos.</t>
  </si>
  <si>
    <t>ABR A AGO</t>
  </si>
  <si>
    <t>ABR A JUL</t>
  </si>
  <si>
    <t>JUL A SET</t>
  </si>
  <si>
    <t xml:space="preserve"> JUN</t>
  </si>
  <si>
    <t>FEV A ABR</t>
  </si>
  <si>
    <t>Ação de Auditoria: Flexibilização de Jornada de Trabalho</t>
  </si>
  <si>
    <t>CGU - Nota Técnica nº 2015/2017/NAC1/PE/Regional/PE</t>
  </si>
  <si>
    <t>LYNDON      BRUNO</t>
  </si>
  <si>
    <t>PAINT 2017</t>
  </si>
  <si>
    <t>PAINT2017</t>
  </si>
  <si>
    <t>Conclusão de ação do exercício anterior. Avaliar, a partir do conteúdo de regimentos e normas institucionais e legais,  as ações basilares efetivadas pela SSI.</t>
  </si>
  <si>
    <t>Realização de Treinamento de novos servidores</t>
  </si>
  <si>
    <t>Capacitar novos servidores</t>
  </si>
  <si>
    <t>Integração</t>
  </si>
  <si>
    <t>Treinamento interno</t>
  </si>
  <si>
    <t>Leituras diversas</t>
  </si>
  <si>
    <t>Com Jade</t>
  </si>
  <si>
    <t>JEDIENE        AUDITOR X</t>
  </si>
  <si>
    <t>Treinamento novo servidor</t>
  </si>
  <si>
    <t>JEDIENE           MIRELLE           SAMARA            ANA</t>
  </si>
  <si>
    <t xml:space="preserve">JEDIENE           MIRELLE          ANA         </t>
  </si>
  <si>
    <t>Jediene, Ana Mirelle, Samara, Rosana, Lyndon, Bruno, AUD X</t>
  </si>
  <si>
    <t xml:space="preserve">JEDIENE       </t>
  </si>
  <si>
    <t>Revisar os atos de concessão da flexibilização da jornada de trabalho, tomando por base o mapeamento das atividades desenvolvidas nas unidades administrativas e sua frequência, em relação aos critérios definidos pelo  Decreto nº 1.590/1995.</t>
  </si>
  <si>
    <t>Auditoria: Gestão de bolsas de pesquisas Stricto Sensu</t>
  </si>
  <si>
    <t>Elaboração do 
PAINT 2019</t>
  </si>
</sst>
</file>

<file path=xl/styles.xml><?xml version="1.0" encoding="utf-8"?>
<styleSheet xmlns="http://schemas.openxmlformats.org/spreadsheetml/2006/main">
  <numFmts count="4">
    <numFmt numFmtId="43" formatCode="_-* #,##0.00_-;\-* #,##0.00_-;_-* &quot;-&quot;??_-;_-@_-"/>
    <numFmt numFmtId="164" formatCode="_-* #,##0_-;\-* #,##0_-;_-* &quot;-&quot;??_-;_-@_-"/>
    <numFmt numFmtId="165" formatCode="_(* #,##0_);_(* \(#,##0\);_(* &quot;-&quot;??_);_(@_)"/>
    <numFmt numFmtId="166" formatCode="_(* #,##0.00_);_(* \(#,##0.00\);_(* &quot;-&quot;??_);_(@_)"/>
  </numFmts>
  <fonts count="24">
    <font>
      <sz val="11"/>
      <color theme="1"/>
      <name val="Calibri"/>
      <family val="2"/>
      <scheme val="minor"/>
    </font>
    <font>
      <b/>
      <sz val="10"/>
      <color indexed="8"/>
      <name val="Calibri"/>
      <family val="2"/>
    </font>
    <font>
      <b/>
      <sz val="10"/>
      <color indexed="8"/>
      <name val="Calibri"/>
      <family val="2"/>
      <scheme val="minor"/>
    </font>
    <font>
      <sz val="10"/>
      <color indexed="8"/>
      <name val="Calibri"/>
      <family val="2"/>
      <scheme val="minor"/>
    </font>
    <font>
      <sz val="10"/>
      <name val="Calibri"/>
      <family val="2"/>
    </font>
    <font>
      <sz val="11"/>
      <color theme="1"/>
      <name val="Calibri"/>
      <family val="2"/>
      <scheme val="minor"/>
    </font>
    <font>
      <sz val="10"/>
      <color theme="1"/>
      <name val="Calibri"/>
      <family val="2"/>
      <scheme val="minor"/>
    </font>
    <font>
      <b/>
      <sz val="14"/>
      <color theme="1"/>
      <name val="Calibri"/>
      <family val="2"/>
      <scheme val="minor"/>
    </font>
    <font>
      <sz val="10"/>
      <name val="Calibri"/>
      <family val="2"/>
      <scheme val="minor"/>
    </font>
    <font>
      <sz val="10"/>
      <color indexed="8"/>
      <name val="Calibri"/>
      <family val="2"/>
    </font>
    <font>
      <b/>
      <sz val="12"/>
      <color indexed="8"/>
      <name val="Calibri"/>
      <family val="2"/>
    </font>
    <font>
      <sz val="11"/>
      <color rgb="FFFF0000"/>
      <name val="Calibri"/>
      <family val="2"/>
      <scheme val="minor"/>
    </font>
    <font>
      <b/>
      <sz val="11"/>
      <color theme="1"/>
      <name val="Calibri"/>
      <family val="2"/>
      <scheme val="minor"/>
    </font>
    <font>
      <sz val="11"/>
      <color theme="0"/>
      <name val="Calibri"/>
      <family val="2"/>
      <scheme val="minor"/>
    </font>
    <font>
      <b/>
      <sz val="10"/>
      <name val="Arial"/>
      <family val="2"/>
    </font>
    <font>
      <sz val="10"/>
      <color theme="0"/>
      <name val="Arial"/>
      <family val="2"/>
    </font>
    <font>
      <b/>
      <sz val="10"/>
      <color theme="0"/>
      <name val="Arial"/>
      <family val="2"/>
    </font>
    <font>
      <sz val="10"/>
      <name val="Arial"/>
      <family val="2"/>
    </font>
    <font>
      <sz val="10"/>
      <color theme="0"/>
      <name val="Calibri"/>
      <family val="2"/>
      <scheme val="minor"/>
    </font>
    <font>
      <sz val="11"/>
      <name val="Calibri"/>
      <family val="2"/>
      <scheme val="minor"/>
    </font>
    <font>
      <sz val="10"/>
      <color rgb="FFFF0000"/>
      <name val="Arial"/>
      <family val="2"/>
    </font>
    <font>
      <sz val="9"/>
      <color indexed="81"/>
      <name val="Tahoma"/>
      <family val="2"/>
    </font>
    <font>
      <b/>
      <sz val="9"/>
      <color indexed="81"/>
      <name val="Tahoma"/>
      <family val="2"/>
    </font>
    <font>
      <b/>
      <sz val="10"/>
      <name val="Calibri"/>
      <family val="2"/>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3">
    <xf numFmtId="0" fontId="0" fillId="0" borderId="0"/>
    <xf numFmtId="43" fontId="5" fillId="0" borderId="0" applyFont="0" applyFill="0" applyBorder="0" applyAlignment="0" applyProtection="0"/>
    <xf numFmtId="0" fontId="5" fillId="0" borderId="0"/>
  </cellStyleXfs>
  <cellXfs count="118">
    <xf numFmtId="0" fontId="0" fillId="0" borderId="0" xfId="0"/>
    <xf numFmtId="0" fontId="2"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164" fontId="0" fillId="0" borderId="0" xfId="0" applyNumberFormat="1"/>
    <xf numFmtId="0" fontId="0" fillId="4" borderId="1" xfId="0" applyFill="1" applyBorder="1"/>
    <xf numFmtId="0" fontId="0" fillId="4" borderId="6" xfId="0" applyFill="1" applyBorder="1"/>
    <xf numFmtId="0" fontId="0" fillId="4" borderId="2" xfId="0" applyFill="1" applyBorder="1"/>
    <xf numFmtId="0" fontId="6" fillId="0" borderId="0" xfId="0" applyFont="1"/>
    <xf numFmtId="0" fontId="6" fillId="0" borderId="0" xfId="0" applyFont="1" applyFill="1"/>
    <xf numFmtId="0" fontId="6" fillId="4" borderId="1" xfId="0" applyFont="1" applyFill="1" applyBorder="1"/>
    <xf numFmtId="0" fontId="6" fillId="4" borderId="6" xfId="0" applyFont="1" applyFill="1" applyBorder="1"/>
    <xf numFmtId="49" fontId="6" fillId="0" borderId="0" xfId="0" applyNumberFormat="1" applyFont="1"/>
    <xf numFmtId="0" fontId="6" fillId="0" borderId="3" xfId="0" applyFont="1" applyBorder="1" applyAlignment="1">
      <alignment horizontal="center" vertical="center"/>
    </xf>
    <xf numFmtId="0" fontId="6" fillId="4" borderId="3" xfId="0" applyFont="1" applyFill="1" applyBorder="1" applyAlignment="1">
      <alignment horizontal="center" vertical="center"/>
    </xf>
    <xf numFmtId="0" fontId="6" fillId="4" borderId="2" xfId="0" applyFont="1" applyFill="1" applyBorder="1"/>
    <xf numFmtId="0" fontId="6" fillId="0" borderId="3" xfId="0" applyFont="1" applyFill="1" applyBorder="1" applyAlignment="1">
      <alignment horizontal="center" vertical="center"/>
    </xf>
    <xf numFmtId="0" fontId="6" fillId="5" borderId="1" xfId="0" applyFont="1" applyFill="1" applyBorder="1"/>
    <xf numFmtId="0" fontId="6" fillId="5" borderId="2" xfId="0" applyFont="1" applyFill="1" applyBorder="1"/>
    <xf numFmtId="0" fontId="6" fillId="5" borderId="6" xfId="0" applyFont="1" applyFill="1" applyBorder="1"/>
    <xf numFmtId="0" fontId="6" fillId="5" borderId="3" xfId="0" applyFont="1" applyFill="1" applyBorder="1" applyAlignment="1">
      <alignment horizontal="center" vertical="center"/>
    </xf>
    <xf numFmtId="0" fontId="0" fillId="0" borderId="0" xfId="0" applyFill="1"/>
    <xf numFmtId="0" fontId="6" fillId="4" borderId="1" xfId="0" applyFont="1" applyFill="1" applyBorder="1" applyAlignment="1">
      <alignment horizontal="center" vertical="center"/>
    </xf>
    <xf numFmtId="0" fontId="0" fillId="0" borderId="0" xfId="0" applyAlignment="1">
      <alignment horizontal="center" vertical="center"/>
    </xf>
    <xf numFmtId="0" fontId="8" fillId="0" borderId="3" xfId="0" applyFont="1" applyFill="1" applyBorder="1" applyAlignment="1">
      <alignment horizontal="center" vertical="center"/>
    </xf>
    <xf numFmtId="0" fontId="6" fillId="4" borderId="7" xfId="0" applyFont="1" applyFill="1" applyBorder="1"/>
    <xf numFmtId="0" fontId="6" fillId="4" borderId="8" xfId="0" applyFont="1" applyFill="1" applyBorder="1"/>
    <xf numFmtId="0" fontId="6" fillId="4" borderId="4" xfId="0" applyFont="1" applyFill="1" applyBorder="1"/>
    <xf numFmtId="0" fontId="6" fillId="4" borderId="5" xfId="0" applyFont="1" applyFill="1" applyBorder="1" applyAlignment="1">
      <alignment horizontal="center" vertical="center"/>
    </xf>
    <xf numFmtId="0" fontId="9" fillId="0" borderId="3" xfId="0" applyFont="1" applyFill="1" applyBorder="1" applyAlignment="1">
      <alignment horizontal="center" vertical="center" wrapText="1"/>
    </xf>
    <xf numFmtId="43" fontId="6" fillId="0" borderId="0" xfId="1" applyFont="1"/>
    <xf numFmtId="0" fontId="3" fillId="0" borderId="3" xfId="0" applyFont="1" applyBorder="1" applyAlignment="1">
      <alignment horizontal="center" vertical="center" wrapText="1"/>
    </xf>
    <xf numFmtId="0" fontId="9" fillId="0" borderId="3" xfId="0" applyFont="1" applyFill="1" applyBorder="1" applyAlignment="1">
      <alignment horizontal="center" vertical="center"/>
    </xf>
    <xf numFmtId="0" fontId="0" fillId="0" borderId="9" xfId="0" applyBorder="1"/>
    <xf numFmtId="0" fontId="0" fillId="0" borderId="9" xfId="0" applyBorder="1" applyAlignment="1">
      <alignment horizontal="right"/>
    </xf>
    <xf numFmtId="0" fontId="0" fillId="0" borderId="10" xfId="0" applyBorder="1" applyAlignment="1">
      <alignment horizontal="right"/>
    </xf>
    <xf numFmtId="0" fontId="16" fillId="7" borderId="12" xfId="0" applyFont="1" applyFill="1" applyBorder="1"/>
    <xf numFmtId="0" fontId="15" fillId="7" borderId="13" xfId="0" applyFont="1" applyFill="1" applyBorder="1" applyAlignment="1">
      <alignment horizontal="right"/>
    </xf>
    <xf numFmtId="0" fontId="15" fillId="7" borderId="14" xfId="0" applyFont="1" applyFill="1" applyBorder="1" applyAlignment="1">
      <alignment horizontal="right"/>
    </xf>
    <xf numFmtId="0" fontId="15" fillId="7" borderId="12" xfId="0" applyFont="1" applyFill="1" applyBorder="1" applyAlignment="1">
      <alignment horizontal="right"/>
    </xf>
    <xf numFmtId="0" fontId="15" fillId="7" borderId="15" xfId="0" applyFont="1" applyFill="1" applyBorder="1" applyAlignment="1">
      <alignment horizontal="right"/>
    </xf>
    <xf numFmtId="0" fontId="15" fillId="7" borderId="16" xfId="0" applyFont="1" applyFill="1" applyBorder="1" applyAlignment="1">
      <alignment horizontal="right"/>
    </xf>
    <xf numFmtId="0" fontId="12" fillId="0" borderId="3" xfId="0" applyFont="1" applyBorder="1"/>
    <xf numFmtId="0" fontId="0" fillId="8" borderId="3" xfId="0" applyFill="1" applyBorder="1"/>
    <xf numFmtId="0" fontId="0" fillId="0" borderId="3" xfId="0" applyBorder="1" applyAlignment="1">
      <alignment horizontal="right"/>
    </xf>
    <xf numFmtId="0" fontId="18" fillId="7" borderId="0" xfId="0" applyFont="1" applyFill="1" applyAlignment="1">
      <alignment horizontal="center"/>
    </xf>
    <xf numFmtId="0" fontId="13" fillId="7" borderId="11" xfId="0" applyFont="1" applyFill="1" applyBorder="1" applyAlignment="1">
      <alignment horizontal="center"/>
    </xf>
    <xf numFmtId="0" fontId="15" fillId="7" borderId="3" xfId="0" applyFont="1" applyFill="1" applyBorder="1" applyAlignment="1">
      <alignment horizontal="right"/>
    </xf>
    <xf numFmtId="0" fontId="4" fillId="0" borderId="3" xfId="0" applyFont="1" applyFill="1" applyBorder="1" applyAlignment="1">
      <alignment horizontal="left" vertical="center" wrapText="1"/>
    </xf>
    <xf numFmtId="164" fontId="14" fillId="0" borderId="3" xfId="1" applyNumberFormat="1" applyFont="1" applyFill="1" applyBorder="1"/>
    <xf numFmtId="164" fontId="17" fillId="0" borderId="3" xfId="1" applyNumberFormat="1" applyFont="1" applyFill="1" applyBorder="1" applyAlignment="1">
      <alignment horizontal="right"/>
    </xf>
    <xf numFmtId="0" fontId="4" fillId="0" borderId="3" xfId="0" applyFont="1" applyFill="1" applyBorder="1" applyAlignment="1">
      <alignment horizontal="left" vertical="center"/>
    </xf>
    <xf numFmtId="164" fontId="17" fillId="0" borderId="3" xfId="1" applyNumberFormat="1" applyFont="1" applyFill="1" applyBorder="1"/>
    <xf numFmtId="0" fontId="8" fillId="0" borderId="1" xfId="0" applyFont="1" applyFill="1" applyBorder="1" applyAlignment="1">
      <alignment wrapText="1"/>
    </xf>
    <xf numFmtId="0" fontId="15" fillId="7" borderId="4" xfId="0" applyFont="1" applyFill="1" applyBorder="1"/>
    <xf numFmtId="165" fontId="15" fillId="7" borderId="5" xfId="1" applyNumberFormat="1" applyFont="1" applyFill="1" applyBorder="1" applyAlignment="1">
      <alignment horizontal="right"/>
    </xf>
    <xf numFmtId="165" fontId="15" fillId="7" borderId="19" xfId="1" applyNumberFormat="1" applyFont="1" applyFill="1" applyBorder="1" applyAlignment="1">
      <alignment horizontal="right"/>
    </xf>
    <xf numFmtId="0" fontId="6" fillId="0" borderId="15" xfId="0" applyFont="1" applyBorder="1"/>
    <xf numFmtId="0" fontId="0" fillId="0" borderId="0" xfId="0" applyBorder="1"/>
    <xf numFmtId="165" fontId="0" fillId="0" borderId="0" xfId="0" applyNumberFormat="1" applyBorder="1"/>
    <xf numFmtId="0" fontId="0" fillId="0" borderId="3" xfId="0" applyFont="1" applyBorder="1"/>
    <xf numFmtId="0" fontId="0" fillId="0" borderId="3" xfId="0" applyBorder="1"/>
    <xf numFmtId="0" fontId="0" fillId="0" borderId="3" xfId="0" applyFill="1" applyBorder="1"/>
    <xf numFmtId="165" fontId="14" fillId="0" borderId="3" xfId="0" applyNumberFormat="1" applyFont="1" applyFill="1" applyBorder="1"/>
    <xf numFmtId="165" fontId="17" fillId="0" borderId="3" xfId="1" applyNumberFormat="1" applyFont="1" applyFill="1" applyBorder="1" applyAlignment="1">
      <alignment horizontal="right"/>
    </xf>
    <xf numFmtId="166" fontId="17" fillId="0" borderId="3" xfId="1" applyNumberFormat="1" applyFont="1" applyFill="1" applyBorder="1" applyAlignment="1">
      <alignment horizontal="right"/>
    </xf>
    <xf numFmtId="0" fontId="17" fillId="0" borderId="3" xfId="0" applyFont="1" applyFill="1" applyBorder="1" applyAlignment="1">
      <alignment horizontal="right"/>
    </xf>
    <xf numFmtId="0" fontId="17" fillId="0" borderId="3" xfId="0" applyFont="1" applyFill="1" applyBorder="1"/>
    <xf numFmtId="165" fontId="17" fillId="0" borderId="3" xfId="0" applyNumberFormat="1" applyFont="1" applyFill="1" applyBorder="1"/>
    <xf numFmtId="165" fontId="17" fillId="0" borderId="3" xfId="0" applyNumberFormat="1" applyFont="1" applyFill="1" applyBorder="1" applyAlignment="1">
      <alignment horizontal="right"/>
    </xf>
    <xf numFmtId="0" fontId="17" fillId="0" borderId="3" xfId="0" applyFont="1" applyFill="1" applyBorder="1" applyAlignment="1">
      <alignment horizontal="center" vertical="center"/>
    </xf>
    <xf numFmtId="0" fontId="14" fillId="0" borderId="1" xfId="0" applyFont="1" applyFill="1" applyBorder="1" applyAlignment="1"/>
    <xf numFmtId="166" fontId="14" fillId="0" borderId="3" xfId="1" applyNumberFormat="1" applyFont="1" applyFill="1" applyBorder="1" applyAlignment="1">
      <alignment horizontal="right"/>
    </xf>
    <xf numFmtId="165" fontId="14" fillId="0" borderId="3" xfId="1" applyNumberFormat="1" applyFont="1" applyFill="1" applyBorder="1" applyAlignment="1">
      <alignment horizontal="right"/>
    </xf>
    <xf numFmtId="0" fontId="13" fillId="7" borderId="0" xfId="0" applyFont="1" applyFill="1" applyAlignment="1">
      <alignment horizontal="center"/>
    </xf>
    <xf numFmtId="0" fontId="0" fillId="0" borderId="15" xfId="0" applyBorder="1"/>
    <xf numFmtId="164" fontId="17" fillId="3" borderId="3" xfId="1" applyNumberFormat="1" applyFont="1" applyFill="1" applyBorder="1"/>
    <xf numFmtId="0" fontId="8" fillId="0" borderId="1" xfId="0" applyFont="1" applyFill="1" applyBorder="1" applyAlignment="1">
      <alignment horizontal="left" wrapText="1"/>
    </xf>
    <xf numFmtId="0" fontId="17" fillId="0" borderId="3" xfId="0" applyFont="1" applyBorder="1" applyAlignment="1">
      <alignment horizontal="right"/>
    </xf>
    <xf numFmtId="0" fontId="4" fillId="0" borderId="3" xfId="0" applyFont="1" applyFill="1" applyBorder="1" applyAlignment="1">
      <alignment vertical="center" wrapText="1"/>
    </xf>
    <xf numFmtId="165" fontId="17" fillId="3" borderId="3" xfId="1" applyNumberFormat="1" applyFont="1" applyFill="1" applyBorder="1" applyAlignment="1">
      <alignment horizontal="right"/>
    </xf>
    <xf numFmtId="0" fontId="17" fillId="3" borderId="3" xfId="0" applyFont="1" applyFill="1" applyBorder="1"/>
    <xf numFmtId="0" fontId="19" fillId="0" borderId="0" xfId="0" applyFont="1" applyFill="1"/>
    <xf numFmtId="165" fontId="17" fillId="0" borderId="0" xfId="1" applyNumberFormat="1" applyFont="1" applyFill="1" applyBorder="1" applyAlignment="1">
      <alignment horizontal="right"/>
    </xf>
    <xf numFmtId="165" fontId="15" fillId="7" borderId="4" xfId="0" applyNumberFormat="1" applyFont="1" applyFill="1" applyBorder="1"/>
    <xf numFmtId="0" fontId="4" fillId="0" borderId="20" xfId="0" applyFont="1" applyFill="1" applyBorder="1" applyAlignment="1">
      <alignment vertical="center" wrapText="1"/>
    </xf>
    <xf numFmtId="0" fontId="11" fillId="8" borderId="3" xfId="0" applyFont="1" applyFill="1" applyBorder="1"/>
    <xf numFmtId="0" fontId="11" fillId="0" borderId="3" xfId="0" applyFont="1" applyFill="1" applyBorder="1"/>
    <xf numFmtId="0" fontId="20" fillId="0" borderId="3" xfId="0" applyFont="1" applyBorder="1" applyAlignment="1">
      <alignment horizontal="right"/>
    </xf>
    <xf numFmtId="164" fontId="17" fillId="3" borderId="3" xfId="1" applyNumberFormat="1" applyFont="1" applyFill="1" applyBorder="1" applyAlignment="1">
      <alignment horizontal="right"/>
    </xf>
    <xf numFmtId="165" fontId="14" fillId="0" borderId="18" xfId="0" applyNumberFormat="1" applyFont="1" applyFill="1" applyBorder="1"/>
    <xf numFmtId="0" fontId="19" fillId="0" borderId="3" xfId="0" applyFont="1" applyFill="1" applyBorder="1"/>
    <xf numFmtId="0" fontId="19" fillId="0" borderId="0" xfId="0" applyFont="1"/>
    <xf numFmtId="0" fontId="19" fillId="0" borderId="3" xfId="0" applyFont="1" applyBorder="1"/>
    <xf numFmtId="164" fontId="14" fillId="0" borderId="18" xfId="1" applyNumberFormat="1" applyFont="1" applyFill="1" applyBorder="1"/>
    <xf numFmtId="43" fontId="0" fillId="0" borderId="0" xfId="0" applyNumberFormat="1"/>
    <xf numFmtId="0" fontId="15" fillId="7" borderId="15" xfId="0" applyFont="1" applyFill="1" applyBorder="1" applyAlignment="1">
      <alignment horizontal="right"/>
    </xf>
    <xf numFmtId="0" fontId="23" fillId="0" borderId="3" xfId="0" applyFont="1" applyFill="1" applyBorder="1" applyAlignment="1">
      <alignment horizontal="left" vertical="center" wrapText="1"/>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6"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4" fillId="6" borderId="3" xfId="0" applyFont="1" applyFill="1" applyBorder="1" applyAlignment="1">
      <alignment horizontal="center"/>
    </xf>
    <xf numFmtId="0" fontId="15" fillId="7" borderId="11" xfId="0" applyFont="1" applyFill="1" applyBorder="1" applyAlignment="1">
      <alignment horizontal="center"/>
    </xf>
    <xf numFmtId="0" fontId="15" fillId="7" borderId="0" xfId="0" applyFont="1" applyFill="1" applyBorder="1" applyAlignment="1">
      <alignment horizontal="center"/>
    </xf>
    <xf numFmtId="0" fontId="17" fillId="0" borderId="17" xfId="0" applyFont="1" applyBorder="1" applyAlignment="1">
      <alignment horizontal="center"/>
    </xf>
    <xf numFmtId="0" fontId="17" fillId="0" borderId="18" xfId="0" applyFont="1" applyBorder="1" applyAlignment="1">
      <alignment horizontal="center"/>
    </xf>
    <xf numFmtId="0" fontId="17" fillId="0" borderId="11" xfId="0" applyFont="1" applyBorder="1" applyAlignment="1">
      <alignment horizontal="center"/>
    </xf>
    <xf numFmtId="0" fontId="15" fillId="7" borderId="15" xfId="0" applyFont="1" applyFill="1" applyBorder="1" applyAlignment="1">
      <alignment horizontal="right"/>
    </xf>
  </cellXfs>
  <cellStyles count="3">
    <cellStyle name="Normal" xfId="0" builtinId="0"/>
    <cellStyle name="Normal 5" xfId="2"/>
    <cellStyle name="Separador de milhares"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4" Type="http://schemas.openxmlformats.org/officeDocument/2006/relationships/printerSettings" Target="../printerSettings/printerSettings42.bin"/></Relationships>
</file>

<file path=xl/worksheets/_rels/sheet1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45.bin"/><Relationship Id="rId7" Type="http://schemas.openxmlformats.org/officeDocument/2006/relationships/vmlDrawing" Target="../drawings/vmlDrawing1.v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dimension ref="A1:H14"/>
  <sheetViews>
    <sheetView tabSelected="1" workbookViewId="0">
      <pane ySplit="3" topLeftCell="A4" activePane="bottomLeft" state="frozen"/>
      <selection pane="bottomLeft" activeCell="B8" sqref="B8"/>
    </sheetView>
  </sheetViews>
  <sheetFormatPr defaultRowHeight="12.75"/>
  <cols>
    <col min="1" max="1" width="11.5703125" style="11" customWidth="1"/>
    <col min="2" max="2" width="16.7109375" style="11" customWidth="1"/>
    <col min="3" max="3" width="14.42578125" style="11" customWidth="1"/>
    <col min="4" max="4" width="25.140625" style="11" customWidth="1"/>
    <col min="5" max="5" width="18" style="11" customWidth="1"/>
    <col min="6" max="6" width="14.42578125" style="11" customWidth="1"/>
    <col min="7" max="7" width="18.7109375" style="11" customWidth="1"/>
    <col min="8" max="8" width="13.7109375" style="11" customWidth="1"/>
    <col min="9" max="16384" width="9.140625" style="11"/>
  </cols>
  <sheetData>
    <row r="1" spans="1:8" ht="27" customHeight="1">
      <c r="A1" s="101" t="s">
        <v>136</v>
      </c>
      <c r="B1" s="102"/>
      <c r="C1" s="102"/>
      <c r="D1" s="102"/>
      <c r="E1" s="102"/>
      <c r="F1" s="102"/>
      <c r="G1" s="102"/>
      <c r="H1" s="103"/>
    </row>
    <row r="2" spans="1:8" ht="19.5" customHeight="1">
      <c r="A2" s="104" t="s">
        <v>135</v>
      </c>
      <c r="B2" s="105"/>
      <c r="C2" s="105"/>
      <c r="D2" s="105"/>
      <c r="E2" s="105"/>
      <c r="F2" s="105"/>
      <c r="G2" s="105"/>
      <c r="H2" s="106"/>
    </row>
    <row r="3" spans="1:8" ht="51">
      <c r="A3" s="1" t="s">
        <v>0</v>
      </c>
      <c r="B3" s="2" t="s">
        <v>121</v>
      </c>
      <c r="C3" s="2" t="s">
        <v>35</v>
      </c>
      <c r="D3" s="2" t="s">
        <v>3</v>
      </c>
      <c r="E3" s="2" t="s">
        <v>122</v>
      </c>
      <c r="F3" s="2" t="s">
        <v>4</v>
      </c>
      <c r="G3" s="2" t="s">
        <v>5</v>
      </c>
      <c r="H3" s="2" t="s">
        <v>26</v>
      </c>
    </row>
    <row r="4" spans="1:8" ht="117" customHeight="1">
      <c r="A4" s="3">
        <v>1</v>
      </c>
      <c r="B4" s="4" t="s">
        <v>49</v>
      </c>
      <c r="C4" s="4" t="s">
        <v>24</v>
      </c>
      <c r="D4" s="4" t="s">
        <v>90</v>
      </c>
      <c r="E4" s="4" t="s">
        <v>104</v>
      </c>
      <c r="F4" s="4" t="s">
        <v>29</v>
      </c>
      <c r="G4" s="16">
        <f>112+100+86</f>
        <v>298</v>
      </c>
      <c r="H4" s="4" t="s">
        <v>51</v>
      </c>
    </row>
    <row r="5" spans="1:8" ht="78" customHeight="1">
      <c r="A5" s="3">
        <v>2</v>
      </c>
      <c r="B5" s="4" t="s">
        <v>39</v>
      </c>
      <c r="C5" s="4" t="s">
        <v>86</v>
      </c>
      <c r="D5" s="4" t="s">
        <v>31</v>
      </c>
      <c r="E5" s="4" t="s">
        <v>6</v>
      </c>
      <c r="F5" s="4" t="s">
        <v>91</v>
      </c>
      <c r="G5" s="16">
        <f>163+110+192+40+22</f>
        <v>527</v>
      </c>
      <c r="H5" s="4" t="s">
        <v>191</v>
      </c>
    </row>
    <row r="6" spans="1:8" ht="84" customHeight="1">
      <c r="A6" s="3">
        <v>3</v>
      </c>
      <c r="B6" s="4" t="s">
        <v>222</v>
      </c>
      <c r="C6" s="4" t="s">
        <v>86</v>
      </c>
      <c r="D6" s="4" t="s">
        <v>32</v>
      </c>
      <c r="E6" s="4" t="s">
        <v>6</v>
      </c>
      <c r="F6" s="4" t="s">
        <v>79</v>
      </c>
      <c r="G6" s="16">
        <f>226+120+207+30+40+31</f>
        <v>654</v>
      </c>
      <c r="H6" s="4" t="s">
        <v>192</v>
      </c>
    </row>
    <row r="7" spans="1:8" ht="73.5" customHeight="1">
      <c r="A7" s="3">
        <v>4</v>
      </c>
      <c r="B7" s="4" t="s">
        <v>28</v>
      </c>
      <c r="C7" s="4" t="s">
        <v>24</v>
      </c>
      <c r="D7" s="4" t="s">
        <v>33</v>
      </c>
      <c r="E7" s="4" t="s">
        <v>6</v>
      </c>
      <c r="F7" s="4" t="s">
        <v>78</v>
      </c>
      <c r="G7" s="16">
        <f>50+234+70+44</f>
        <v>398</v>
      </c>
      <c r="H7" s="4" t="s">
        <v>216</v>
      </c>
    </row>
    <row r="8" spans="1:8" ht="114.75" customHeight="1">
      <c r="A8" s="3">
        <v>5</v>
      </c>
      <c r="B8" s="4" t="s">
        <v>147</v>
      </c>
      <c r="C8" s="4" t="s">
        <v>24</v>
      </c>
      <c r="D8" s="4" t="s">
        <v>137</v>
      </c>
      <c r="E8" s="4" t="s">
        <v>6</v>
      </c>
      <c r="F8" s="4" t="s">
        <v>78</v>
      </c>
      <c r="G8" s="16">
        <f>50+175+22</f>
        <v>247</v>
      </c>
      <c r="H8" s="4" t="s">
        <v>217</v>
      </c>
    </row>
    <row r="9" spans="1:8" ht="98.25" customHeight="1">
      <c r="A9" s="3">
        <v>6</v>
      </c>
      <c r="B9" s="4" t="s">
        <v>40</v>
      </c>
      <c r="C9" s="4" t="s">
        <v>86</v>
      </c>
      <c r="D9" s="4" t="s">
        <v>102</v>
      </c>
      <c r="E9" s="4" t="s">
        <v>6</v>
      </c>
      <c r="F9" s="4" t="s">
        <v>78</v>
      </c>
      <c r="G9" s="19">
        <f>280+690+342</f>
        <v>1312</v>
      </c>
      <c r="H9" s="4" t="s">
        <v>193</v>
      </c>
    </row>
    <row r="10" spans="1:8" ht="83.25" customHeight="1">
      <c r="A10" s="3">
        <v>7</v>
      </c>
      <c r="B10" s="4" t="s">
        <v>41</v>
      </c>
      <c r="C10" s="4" t="s">
        <v>86</v>
      </c>
      <c r="D10" s="4" t="s">
        <v>82</v>
      </c>
      <c r="E10" s="4" t="s">
        <v>6</v>
      </c>
      <c r="F10" s="4" t="s">
        <v>80</v>
      </c>
      <c r="G10" s="16">
        <v>90</v>
      </c>
      <c r="H10" s="4" t="s">
        <v>17</v>
      </c>
    </row>
    <row r="11" spans="1:8">
      <c r="A11" s="12"/>
      <c r="B11" s="12"/>
      <c r="C11" s="12"/>
      <c r="D11" s="13"/>
      <c r="E11" s="13" t="s">
        <v>30</v>
      </c>
      <c r="F11" s="14"/>
      <c r="G11" s="17">
        <f>SUM(G4:G10)</f>
        <v>3526</v>
      </c>
      <c r="H11" s="12"/>
    </row>
    <row r="13" spans="1:8">
      <c r="G13" s="33"/>
    </row>
    <row r="14" spans="1:8">
      <c r="G14" s="15"/>
    </row>
  </sheetData>
  <customSheetViews>
    <customSheetView guid="{96FD02FA-CE5E-4ADB-B35B-D1C6BC52FA4E}">
      <pane ySplit="3" topLeftCell="A4" activePane="bottomLeft" state="frozen"/>
      <selection pane="bottomLeft" activeCell="H6" sqref="H6"/>
      <pageMargins left="0.51181102362204722" right="0.51181102362204722" top="0.78740157480314965" bottom="0.78740157480314965" header="0.31496062992125984" footer="0.31496062992125984"/>
      <pageSetup paperSize="9" orientation="landscape" horizontalDpi="4294967294" verticalDpi="4294967294" r:id="rId1"/>
    </customSheetView>
    <customSheetView guid="{427ED699-5E31-443D-B20E-3E67EC9E8F93}">
      <pane ySplit="2" topLeftCell="A9" activePane="bottomLeft" state="frozen"/>
      <selection pane="bottomLeft" activeCell="E20" sqref="E20"/>
      <pageMargins left="0.51181102362204722" right="0.51181102362204722" top="0.78740157480314965" bottom="0.78740157480314965" header="0.31496062992125984" footer="0.31496062992125984"/>
      <pageSetup paperSize="9" orientation="landscape" horizontalDpi="4294967294" verticalDpi="4294967294" r:id="rId2"/>
    </customSheetView>
    <customSheetView guid="{E490CE09-6BB1-4620-A237-C73B1B997924}">
      <pane ySplit="2" topLeftCell="A7" activePane="bottomLeft" state="frozen"/>
      <selection pane="bottomLeft" activeCell="C15" sqref="C15"/>
      <pageMargins left="0.51181102362204722" right="0.51181102362204722" top="0.78740157480314965" bottom="0.78740157480314965" header="0.31496062992125984" footer="0.31496062992125984"/>
      <pageSetup paperSize="9" orientation="landscape" horizontalDpi="4294967294" verticalDpi="4294967294" r:id="rId3"/>
    </customSheetView>
    <customSheetView guid="{B01252BE-60D1-4D61-8D54-18CA35878812}">
      <pane ySplit="3" topLeftCell="A4" activePane="bottomLeft" state="frozen"/>
      <selection pane="bottomLeft" activeCell="M7" sqref="M7"/>
      <pageMargins left="0.51181102362204722" right="0.51181102362204722" top="0.78740157480314965" bottom="0.78740157480314965" header="0.31496062992125984" footer="0.31496062992125984"/>
      <pageSetup paperSize="9" orientation="landscape" horizontalDpi="4294967294" verticalDpi="4294967294" r:id="rId4"/>
    </customSheetView>
    <customSheetView guid="{BE4FC02B-9720-4D1A-82CA-4065D419B672}" showPageBreaks="1">
      <pane ySplit="3" topLeftCell="A7" activePane="bottomLeft" state="frozen"/>
      <selection pane="bottomLeft" activeCell="B8" sqref="B8"/>
      <pageMargins left="0.51181102362204722" right="0.51181102362204722" top="0.78740157480314965" bottom="0.78740157480314965" header="0.31496062992125984" footer="0.31496062992125984"/>
      <pageSetup paperSize="9" orientation="landscape" horizontalDpi="4294967294" verticalDpi="4294967294" r:id="rId5"/>
    </customSheetView>
  </customSheetViews>
  <mergeCells count="2">
    <mergeCell ref="A1:H1"/>
    <mergeCell ref="A2:H2"/>
  </mergeCells>
  <pageMargins left="0.51181102362204722" right="0.51181102362204722" top="0.78740157480314965" bottom="0.78740157480314965" header="0.31496062992125984" footer="0.31496062992125984"/>
  <pageSetup paperSize="9" orientation="landscape" horizontalDpi="4294967294" verticalDpi="4294967294" r:id="rId6"/>
</worksheet>
</file>

<file path=xl/worksheets/sheet10.xml><?xml version="1.0" encoding="utf-8"?>
<worksheet xmlns="http://schemas.openxmlformats.org/spreadsheetml/2006/main" xmlns:r="http://schemas.openxmlformats.org/officeDocument/2006/relationships">
  <dimension ref="A1:M9"/>
  <sheetViews>
    <sheetView workbookViewId="0">
      <selection activeCell="H3" sqref="H3:H5"/>
    </sheetView>
  </sheetViews>
  <sheetFormatPr defaultRowHeight="12.75"/>
  <cols>
    <col min="1" max="1" width="11.5703125" style="11" customWidth="1"/>
    <col min="2" max="2" width="16.7109375" style="11" customWidth="1"/>
    <col min="3" max="3" width="14.42578125" style="11" customWidth="1"/>
    <col min="4" max="4" width="25.140625" style="11" customWidth="1"/>
    <col min="5" max="5" width="18" style="11" customWidth="1"/>
    <col min="6" max="6" width="14.42578125" style="11" customWidth="1"/>
    <col min="7" max="7" width="18.7109375" style="11" customWidth="1"/>
    <col min="8" max="8" width="13.7109375" style="11" customWidth="1"/>
    <col min="9" max="16384" width="9.140625" style="11"/>
  </cols>
  <sheetData>
    <row r="1" spans="1:13" ht="24.75" customHeight="1">
      <c r="A1" s="107" t="s">
        <v>124</v>
      </c>
      <c r="B1" s="107"/>
      <c r="C1" s="107"/>
      <c r="D1" s="107"/>
      <c r="E1" s="107"/>
      <c r="F1" s="107"/>
      <c r="G1" s="107"/>
      <c r="H1" s="107"/>
    </row>
    <row r="2" spans="1:13" ht="51">
      <c r="A2" s="1" t="s">
        <v>0</v>
      </c>
      <c r="B2" s="2" t="s">
        <v>121</v>
      </c>
      <c r="C2" s="2" t="s">
        <v>35</v>
      </c>
      <c r="D2" s="2" t="s">
        <v>3</v>
      </c>
      <c r="E2" s="2" t="s">
        <v>122</v>
      </c>
      <c r="F2" s="2" t="s">
        <v>4</v>
      </c>
      <c r="G2" s="2" t="s">
        <v>5</v>
      </c>
      <c r="H2" s="2" t="s">
        <v>26</v>
      </c>
    </row>
    <row r="3" spans="1:13" customFormat="1" ht="93.75" customHeight="1">
      <c r="A3" s="5">
        <v>32</v>
      </c>
      <c r="B3" s="4" t="s">
        <v>185</v>
      </c>
      <c r="C3" s="4" t="s">
        <v>205</v>
      </c>
      <c r="D3" s="4" t="s">
        <v>207</v>
      </c>
      <c r="E3" s="4" t="s">
        <v>93</v>
      </c>
      <c r="F3" s="32" t="s">
        <v>14</v>
      </c>
      <c r="G3" s="32">
        <v>102</v>
      </c>
      <c r="H3" s="4" t="s">
        <v>53</v>
      </c>
    </row>
    <row r="4" spans="1:13" ht="80.25" customHeight="1">
      <c r="A4" s="3">
        <v>33</v>
      </c>
      <c r="B4" s="4" t="s">
        <v>123</v>
      </c>
      <c r="C4" s="4" t="s">
        <v>87</v>
      </c>
      <c r="D4" s="4" t="s">
        <v>83</v>
      </c>
      <c r="E4" s="4" t="s">
        <v>93</v>
      </c>
      <c r="F4" s="4" t="s">
        <v>81</v>
      </c>
      <c r="G4" s="16">
        <v>40</v>
      </c>
      <c r="H4" s="4" t="s">
        <v>53</v>
      </c>
      <c r="M4" s="33"/>
    </row>
    <row r="5" spans="1:13" customFormat="1" ht="93.75" customHeight="1">
      <c r="A5" s="5">
        <v>34</v>
      </c>
      <c r="B5" s="4" t="s">
        <v>89</v>
      </c>
      <c r="C5" s="4" t="s">
        <v>85</v>
      </c>
      <c r="D5" s="4" t="s">
        <v>100</v>
      </c>
      <c r="E5" s="4" t="s">
        <v>70</v>
      </c>
      <c r="F5" s="32" t="s">
        <v>94</v>
      </c>
      <c r="G5" s="32">
        <v>342</v>
      </c>
      <c r="H5" s="4" t="s">
        <v>27</v>
      </c>
    </row>
    <row r="6" spans="1:13" ht="17.25" customHeight="1">
      <c r="A6" s="12"/>
      <c r="B6" s="12"/>
      <c r="C6" s="12"/>
      <c r="D6" s="13"/>
      <c r="E6" s="13" t="s">
        <v>30</v>
      </c>
      <c r="F6" s="14"/>
      <c r="G6" s="17">
        <f>SUM(G3:G5)</f>
        <v>484</v>
      </c>
      <c r="H6" s="12"/>
    </row>
    <row r="8" spans="1:13">
      <c r="G8" s="33"/>
    </row>
    <row r="9" spans="1:13">
      <c r="G9" s="15"/>
    </row>
  </sheetData>
  <customSheetViews>
    <customSheetView guid="{96FD02FA-CE5E-4ADB-B35B-D1C6BC52FA4E}">
      <selection activeCell="G7" sqref="G7"/>
      <pageMargins left="0.51181102362204722" right="0.51181102362204722" top="0.78740157480314965" bottom="0.78740157480314965" header="0.31496062992125984" footer="0.31496062992125984"/>
      <pageSetup paperSize="9" orientation="landscape" horizontalDpi="4294967294" verticalDpi="4294967294" r:id="rId1"/>
    </customSheetView>
    <customSheetView guid="{B01252BE-60D1-4D61-8D54-18CA35878812}">
      <selection activeCell="A6" sqref="A6"/>
      <pageMargins left="0.51181102362204722" right="0.51181102362204722" top="0.78740157480314965" bottom="0.78740157480314965" header="0.31496062992125984" footer="0.31496062992125984"/>
      <pageSetup paperSize="9" orientation="landscape" horizontalDpi="4294967294" verticalDpi="4294967294" r:id="rId2"/>
    </customSheetView>
    <customSheetView guid="{BE4FC02B-9720-4D1A-82CA-4065D419B672}" showPageBreaks="1">
      <selection activeCell="G7" sqref="G7"/>
      <pageMargins left="0.51181102362204722" right="0.51181102362204722" top="0.78740157480314965" bottom="0.78740157480314965" header="0.31496062992125984" footer="0.31496062992125984"/>
      <pageSetup paperSize="9" orientation="landscape" horizontalDpi="4294967294" verticalDpi="4294967294" r:id="rId3"/>
    </customSheetView>
  </customSheetViews>
  <mergeCells count="1">
    <mergeCell ref="A1:H1"/>
  </mergeCells>
  <pageMargins left="0.51181102362204722" right="0.51181102362204722" top="0.78740157480314965" bottom="0.78740157480314965" header="0.31496062992125984" footer="0.31496062992125984"/>
  <pageSetup paperSize="9" orientation="landscape" horizontalDpi="4294967294" verticalDpi="4294967294" r:id="rId4"/>
</worksheet>
</file>

<file path=xl/worksheets/sheet11.xml><?xml version="1.0" encoding="utf-8"?>
<worksheet xmlns="http://schemas.openxmlformats.org/spreadsheetml/2006/main" xmlns:r="http://schemas.openxmlformats.org/officeDocument/2006/relationships">
  <dimension ref="A1:H10"/>
  <sheetViews>
    <sheetView workbookViewId="0">
      <selection activeCell="E9" sqref="E9"/>
    </sheetView>
  </sheetViews>
  <sheetFormatPr defaultRowHeight="15"/>
  <cols>
    <col min="1" max="1" width="7.28515625" bestFit="1" customWidth="1"/>
    <col min="2" max="2" width="17.7109375" customWidth="1"/>
    <col min="3" max="3" width="17.140625" customWidth="1"/>
    <col min="4" max="4" width="26.85546875" customWidth="1"/>
    <col min="5" max="5" width="17.42578125" customWidth="1"/>
    <col min="6" max="6" width="11.85546875" customWidth="1"/>
    <col min="7" max="7" width="14.140625" customWidth="1"/>
    <col min="8" max="8" width="15" customWidth="1"/>
  </cols>
  <sheetData>
    <row r="1" spans="1:8" ht="22.5" customHeight="1">
      <c r="A1" s="107" t="s">
        <v>130</v>
      </c>
      <c r="B1" s="107"/>
      <c r="C1" s="107"/>
      <c r="D1" s="107"/>
      <c r="E1" s="107"/>
      <c r="F1" s="107"/>
      <c r="G1" s="107"/>
      <c r="H1" s="107"/>
    </row>
    <row r="2" spans="1:8" ht="25.5">
      <c r="A2" s="1" t="s">
        <v>0</v>
      </c>
      <c r="B2" s="2" t="s">
        <v>1</v>
      </c>
      <c r="C2" s="2" t="s">
        <v>35</v>
      </c>
      <c r="D2" s="2" t="s">
        <v>3</v>
      </c>
      <c r="E2" s="2" t="s">
        <v>34</v>
      </c>
      <c r="F2" s="2" t="s">
        <v>4</v>
      </c>
      <c r="G2" s="2" t="s">
        <v>5</v>
      </c>
      <c r="H2" s="2" t="s">
        <v>26</v>
      </c>
    </row>
    <row r="3" spans="1:8" s="11" customFormat="1" ht="95.25" customHeight="1">
      <c r="A3" s="3">
        <v>35</v>
      </c>
      <c r="B3" s="4" t="s">
        <v>148</v>
      </c>
      <c r="C3" s="4" t="s">
        <v>7</v>
      </c>
      <c r="D3" s="4" t="s">
        <v>92</v>
      </c>
      <c r="E3" s="4" t="s">
        <v>6</v>
      </c>
      <c r="F3" s="4" t="s">
        <v>78</v>
      </c>
      <c r="G3" s="16">
        <v>291</v>
      </c>
      <c r="H3" s="4" t="s">
        <v>219</v>
      </c>
    </row>
    <row r="4" spans="1:8" ht="57" customHeight="1">
      <c r="A4" s="3">
        <v>36</v>
      </c>
      <c r="B4" s="4" t="s">
        <v>22</v>
      </c>
      <c r="C4" s="4" t="s">
        <v>6</v>
      </c>
      <c r="D4" s="4" t="s">
        <v>116</v>
      </c>
      <c r="E4" s="4" t="s">
        <v>6</v>
      </c>
      <c r="F4" s="4" t="s">
        <v>78</v>
      </c>
      <c r="G4" s="27">
        <f>4*80+100+40+40</f>
        <v>500</v>
      </c>
      <c r="H4" s="4" t="s">
        <v>218</v>
      </c>
    </row>
    <row r="5" spans="1:8" ht="39.75" customHeight="1">
      <c r="A5" s="3">
        <v>37</v>
      </c>
      <c r="B5" s="4" t="s">
        <v>208</v>
      </c>
      <c r="C5" s="4" t="s">
        <v>6</v>
      </c>
      <c r="D5" s="4" t="s">
        <v>209</v>
      </c>
      <c r="E5" s="4" t="s">
        <v>6</v>
      </c>
      <c r="F5" s="4" t="s">
        <v>156</v>
      </c>
      <c r="G5" s="16">
        <f>50+120</f>
        <v>170</v>
      </c>
      <c r="H5" s="4" t="s">
        <v>214</v>
      </c>
    </row>
    <row r="6" spans="1:8" ht="102" customHeight="1">
      <c r="A6" s="4">
        <v>38</v>
      </c>
      <c r="B6" s="4" t="s">
        <v>119</v>
      </c>
      <c r="C6" s="4" t="s">
        <v>6</v>
      </c>
      <c r="D6" s="4" t="s">
        <v>120</v>
      </c>
      <c r="E6" s="4" t="s">
        <v>6</v>
      </c>
      <c r="F6" s="4" t="s">
        <v>78</v>
      </c>
      <c r="G6" s="16">
        <v>158</v>
      </c>
      <c r="H6" s="4" t="s">
        <v>139</v>
      </c>
    </row>
    <row r="7" spans="1:8" ht="63.75" customHeight="1">
      <c r="A7" s="4">
        <v>39</v>
      </c>
      <c r="B7" s="4" t="s">
        <v>48</v>
      </c>
      <c r="C7" s="4" t="s">
        <v>6</v>
      </c>
      <c r="D7" s="4" t="s">
        <v>114</v>
      </c>
      <c r="E7" s="4" t="s">
        <v>115</v>
      </c>
      <c r="F7" s="4" t="s">
        <v>78</v>
      </c>
      <c r="G7" s="16">
        <f>24+118</f>
        <v>142</v>
      </c>
      <c r="H7" s="4" t="s">
        <v>138</v>
      </c>
    </row>
    <row r="8" spans="1:8" ht="48" customHeight="1">
      <c r="A8" s="3">
        <v>40</v>
      </c>
      <c r="B8" s="4" t="s">
        <v>25</v>
      </c>
      <c r="C8" s="4" t="s">
        <v>7</v>
      </c>
      <c r="D8" s="4" t="s">
        <v>38</v>
      </c>
      <c r="E8" s="6" t="s">
        <v>6</v>
      </c>
      <c r="F8" s="4" t="s">
        <v>78</v>
      </c>
      <c r="G8" s="19">
        <f>198+118+671</f>
        <v>987</v>
      </c>
      <c r="H8" s="4" t="s">
        <v>63</v>
      </c>
    </row>
    <row r="9" spans="1:8">
      <c r="D9" s="8"/>
      <c r="E9" s="10" t="s">
        <v>30</v>
      </c>
      <c r="F9" s="9"/>
      <c r="G9" s="17">
        <f>SUM(G3:G8)</f>
        <v>2248</v>
      </c>
    </row>
    <row r="10" spans="1:8">
      <c r="G10" s="7"/>
    </row>
  </sheetData>
  <customSheetViews>
    <customSheetView guid="{96FD02FA-CE5E-4ADB-B35B-D1C6BC52FA4E}" topLeftCell="A2">
      <selection activeCell="G7" sqref="G7"/>
      <pageMargins left="0.511811024" right="0.511811024" top="0.78740157499999996" bottom="0.78740157499999996" header="0.31496062000000002" footer="0.31496062000000002"/>
      <pageSetup paperSize="9" orientation="landscape" horizontalDpi="4294967294" verticalDpi="4294967294" r:id="rId1"/>
    </customSheetView>
    <customSheetView guid="{427ED699-5E31-443D-B20E-3E67EC9E8F93}">
      <selection activeCell="E11" sqref="E11"/>
      <pageMargins left="0.511811024" right="0.511811024" top="0.78740157499999996" bottom="0.78740157499999996" header="0.31496062000000002" footer="0.31496062000000002"/>
      <pageSetup paperSize="9" orientation="landscape" horizontalDpi="4294967294" verticalDpi="4294967294" r:id="rId2"/>
    </customSheetView>
    <customSheetView guid="{E490CE09-6BB1-4620-A237-C73B1B997924}">
      <selection activeCell="G3" sqref="G3:G4"/>
      <pageMargins left="0.511811024" right="0.511811024" top="0.78740157499999996" bottom="0.78740157499999996" header="0.31496062000000002" footer="0.31496062000000002"/>
      <pageSetup paperSize="9" orientation="landscape" horizontalDpi="4294967294" verticalDpi="4294967294" r:id="rId3"/>
    </customSheetView>
    <customSheetView guid="{B01252BE-60D1-4D61-8D54-18CA35878812}" topLeftCell="A4">
      <selection activeCell="G10" sqref="G10"/>
      <pageMargins left="0.511811024" right="0.511811024" top="0.78740157499999996" bottom="0.78740157499999996" header="0.31496062000000002" footer="0.31496062000000002"/>
      <pageSetup paperSize="9" orientation="landscape" horizontalDpi="4294967294" verticalDpi="4294967294" r:id="rId4"/>
    </customSheetView>
    <customSheetView guid="{BE4FC02B-9720-4D1A-82CA-4065D419B672}" showPageBreaks="1" topLeftCell="A2">
      <selection activeCell="G3" sqref="G3"/>
      <pageMargins left="0.511811024" right="0.511811024" top="0.78740157499999996" bottom="0.78740157499999996" header="0.31496062000000002" footer="0.31496062000000002"/>
      <pageSetup paperSize="9" orientation="landscape" horizontalDpi="4294967294" verticalDpi="4294967294" r:id="rId5"/>
    </customSheetView>
  </customSheetViews>
  <mergeCells count="1">
    <mergeCell ref="A1:H1"/>
  </mergeCells>
  <pageMargins left="0.511811024" right="0.511811024" top="0.78740157499999996" bottom="0.78740157499999996" header="0.31496062000000002" footer="0.31496062000000002"/>
  <pageSetup paperSize="9" orientation="landscape" horizontalDpi="4294967294" verticalDpi="4294967294" r:id="rId6"/>
  <legacyDrawing r:id="rId7"/>
</worksheet>
</file>

<file path=xl/worksheets/sheet12.xml><?xml version="1.0" encoding="utf-8"?>
<worksheet xmlns="http://schemas.openxmlformats.org/spreadsheetml/2006/main" xmlns:r="http://schemas.openxmlformats.org/officeDocument/2006/relationships">
  <sheetPr>
    <pageSetUpPr fitToPage="1"/>
  </sheetPr>
  <dimension ref="A1:O23"/>
  <sheetViews>
    <sheetView workbookViewId="0">
      <selection activeCell="C12" sqref="C12"/>
    </sheetView>
  </sheetViews>
  <sheetFormatPr defaultRowHeight="15"/>
  <cols>
    <col min="1" max="1" width="9.140625" style="11"/>
    <col min="2" max="2" width="38.7109375" customWidth="1"/>
  </cols>
  <sheetData>
    <row r="1" spans="1:15">
      <c r="A1" s="111" t="s">
        <v>17</v>
      </c>
      <c r="B1" s="111"/>
      <c r="C1" s="36"/>
      <c r="D1" s="37"/>
      <c r="E1" s="37"/>
      <c r="F1" s="37"/>
      <c r="G1" s="37"/>
      <c r="H1" s="37"/>
      <c r="I1" s="37"/>
      <c r="J1" s="37"/>
      <c r="K1" s="37"/>
      <c r="L1" s="37"/>
      <c r="M1" s="37"/>
      <c r="N1" s="37"/>
      <c r="O1" s="38"/>
    </row>
    <row r="2" spans="1:15">
      <c r="A2" s="112"/>
      <c r="B2" s="113"/>
      <c r="C2" s="39" t="s">
        <v>150</v>
      </c>
      <c r="D2" s="40" t="s">
        <v>14</v>
      </c>
      <c r="E2" s="41" t="s">
        <v>151</v>
      </c>
      <c r="F2" s="41" t="s">
        <v>152</v>
      </c>
      <c r="G2" s="42" t="s">
        <v>153</v>
      </c>
      <c r="H2" s="42" t="s">
        <v>154</v>
      </c>
      <c r="I2" s="41" t="s">
        <v>155</v>
      </c>
      <c r="J2" s="43" t="s">
        <v>156</v>
      </c>
      <c r="K2" s="43" t="s">
        <v>157</v>
      </c>
      <c r="L2" s="42" t="s">
        <v>15</v>
      </c>
      <c r="M2" s="40" t="s">
        <v>158</v>
      </c>
      <c r="N2" s="40" t="s">
        <v>16</v>
      </c>
      <c r="O2" s="44" t="s">
        <v>159</v>
      </c>
    </row>
    <row r="3" spans="1:15">
      <c r="A3" s="114" t="s">
        <v>160</v>
      </c>
      <c r="B3" s="115"/>
      <c r="C3" s="45">
        <f>SUM(D3:O3)</f>
        <v>224</v>
      </c>
      <c r="D3" s="89">
        <v>18</v>
      </c>
      <c r="E3" s="46">
        <v>17</v>
      </c>
      <c r="F3" s="46">
        <v>21</v>
      </c>
      <c r="G3" s="89">
        <v>13</v>
      </c>
      <c r="H3" s="46">
        <v>21</v>
      </c>
      <c r="I3" s="46">
        <v>21</v>
      </c>
      <c r="J3" s="46">
        <v>21</v>
      </c>
      <c r="K3" s="46">
        <v>23</v>
      </c>
      <c r="L3" s="46">
        <v>19</v>
      </c>
      <c r="M3" s="89">
        <v>11</v>
      </c>
      <c r="N3" s="46">
        <v>20</v>
      </c>
      <c r="O3" s="46">
        <v>19</v>
      </c>
    </row>
    <row r="4" spans="1:15">
      <c r="A4" s="116" t="s">
        <v>161</v>
      </c>
      <c r="B4" s="115"/>
      <c r="C4" s="45">
        <f>SUM(D4:O4)</f>
        <v>1792</v>
      </c>
      <c r="D4" s="47">
        <f>D3*8</f>
        <v>144</v>
      </c>
      <c r="E4" s="47">
        <f t="shared" ref="E4:O4" si="0">E3*8</f>
        <v>136</v>
      </c>
      <c r="F4" s="47">
        <f t="shared" si="0"/>
        <v>168</v>
      </c>
      <c r="G4" s="47">
        <f t="shared" si="0"/>
        <v>104</v>
      </c>
      <c r="H4" s="47">
        <f t="shared" si="0"/>
        <v>168</v>
      </c>
      <c r="I4" s="47">
        <f t="shared" si="0"/>
        <v>168</v>
      </c>
      <c r="J4" s="47">
        <f t="shared" si="0"/>
        <v>168</v>
      </c>
      <c r="K4" s="47">
        <f t="shared" si="0"/>
        <v>184</v>
      </c>
      <c r="L4" s="47">
        <f t="shared" si="0"/>
        <v>152</v>
      </c>
      <c r="M4" s="47">
        <f t="shared" si="0"/>
        <v>88</v>
      </c>
      <c r="N4" s="47">
        <f t="shared" si="0"/>
        <v>160</v>
      </c>
      <c r="O4" s="47">
        <f t="shared" si="0"/>
        <v>152</v>
      </c>
    </row>
    <row r="5" spans="1:15">
      <c r="A5" s="48" t="s">
        <v>162</v>
      </c>
      <c r="B5" s="49" t="s">
        <v>163</v>
      </c>
      <c r="C5" s="50"/>
      <c r="D5" s="50"/>
      <c r="E5" s="50"/>
      <c r="F5" s="50"/>
      <c r="G5" s="50"/>
      <c r="H5" s="50"/>
      <c r="I5" s="50"/>
      <c r="J5" s="50"/>
      <c r="K5" s="50"/>
      <c r="L5" s="50"/>
      <c r="M5" s="50"/>
      <c r="N5" s="50"/>
      <c r="O5" s="50"/>
    </row>
    <row r="6" spans="1:15" ht="21.75" customHeight="1">
      <c r="A6" s="27">
        <v>1</v>
      </c>
      <c r="B6" s="51" t="s">
        <v>49</v>
      </c>
      <c r="C6" s="52">
        <f t="shared" ref="C6:C18" si="1">SUM(D6:O6)</f>
        <v>112</v>
      </c>
      <c r="D6" s="53">
        <v>62</v>
      </c>
      <c r="E6" s="53">
        <v>50</v>
      </c>
      <c r="F6" s="53"/>
      <c r="G6" s="53"/>
      <c r="H6" s="53"/>
      <c r="I6" s="53"/>
      <c r="J6" s="53"/>
      <c r="K6" s="53"/>
      <c r="L6" s="53"/>
      <c r="M6" s="53"/>
      <c r="N6" s="53"/>
      <c r="O6" s="53"/>
    </row>
    <row r="7" spans="1:15" ht="21.75" customHeight="1">
      <c r="A7" s="27">
        <v>2</v>
      </c>
      <c r="B7" s="51" t="s">
        <v>39</v>
      </c>
      <c r="C7" s="52">
        <f t="shared" si="1"/>
        <v>163</v>
      </c>
      <c r="D7" s="53">
        <v>54</v>
      </c>
      <c r="E7" s="53">
        <v>69</v>
      </c>
      <c r="F7" s="53"/>
      <c r="G7" s="53"/>
      <c r="H7" s="53">
        <v>20</v>
      </c>
      <c r="I7" s="53"/>
      <c r="J7" s="53"/>
      <c r="K7" s="53"/>
      <c r="L7" s="53">
        <v>20</v>
      </c>
      <c r="M7" s="53"/>
      <c r="N7" s="53"/>
      <c r="O7" s="53"/>
    </row>
    <row r="8" spans="1:15" ht="21.75" customHeight="1">
      <c r="A8" s="27">
        <v>3</v>
      </c>
      <c r="B8" s="54" t="s">
        <v>23</v>
      </c>
      <c r="C8" s="52">
        <f>SUM(D8:O8)</f>
        <v>226</v>
      </c>
      <c r="D8" s="53"/>
      <c r="E8" s="53"/>
      <c r="F8" s="53"/>
      <c r="G8" s="53"/>
      <c r="H8" s="53"/>
      <c r="I8" s="53"/>
      <c r="J8" s="55">
        <v>50</v>
      </c>
      <c r="K8" s="55">
        <v>50</v>
      </c>
      <c r="L8" s="53">
        <v>40</v>
      </c>
      <c r="M8" s="53">
        <v>32</v>
      </c>
      <c r="N8" s="55">
        <v>54</v>
      </c>
      <c r="O8" s="55"/>
    </row>
    <row r="9" spans="1:15" ht="21.75" customHeight="1">
      <c r="A9" s="27">
        <v>4</v>
      </c>
      <c r="B9" s="51" t="s">
        <v>28</v>
      </c>
      <c r="C9" s="52">
        <f t="shared" si="1"/>
        <v>50</v>
      </c>
      <c r="D9" s="53"/>
      <c r="E9" s="53"/>
      <c r="F9" s="53">
        <v>10</v>
      </c>
      <c r="G9" s="53"/>
      <c r="H9" s="53">
        <v>10</v>
      </c>
      <c r="I9" s="53"/>
      <c r="J9" s="55">
        <v>10</v>
      </c>
      <c r="K9" s="55"/>
      <c r="L9" s="53">
        <v>10</v>
      </c>
      <c r="M9" s="53"/>
      <c r="N9" s="55">
        <v>10</v>
      </c>
      <c r="O9" s="55"/>
    </row>
    <row r="10" spans="1:15" ht="21.75" customHeight="1">
      <c r="A10" s="27">
        <v>5</v>
      </c>
      <c r="B10" s="51" t="s">
        <v>173</v>
      </c>
      <c r="C10" s="66">
        <f>SUM(D10:O10)</f>
        <v>50</v>
      </c>
      <c r="D10" s="67"/>
      <c r="E10" s="67"/>
      <c r="F10" s="67">
        <v>10</v>
      </c>
      <c r="G10" s="67"/>
      <c r="H10" s="67">
        <v>10</v>
      </c>
      <c r="I10" s="67"/>
      <c r="J10" s="67">
        <v>10</v>
      </c>
      <c r="K10" s="67"/>
      <c r="L10" s="67">
        <v>10</v>
      </c>
      <c r="M10" s="67"/>
      <c r="N10" s="67">
        <v>10</v>
      </c>
      <c r="O10" s="67"/>
    </row>
    <row r="11" spans="1:15" ht="33" customHeight="1">
      <c r="A11" s="27">
        <v>5</v>
      </c>
      <c r="B11" s="51" t="s">
        <v>40</v>
      </c>
      <c r="C11" s="52">
        <f t="shared" si="1"/>
        <v>280</v>
      </c>
      <c r="D11" s="53"/>
      <c r="E11" s="53"/>
      <c r="F11" s="53">
        <v>30</v>
      </c>
      <c r="G11" s="53">
        <v>30</v>
      </c>
      <c r="H11" s="53">
        <v>30</v>
      </c>
      <c r="I11" s="53">
        <v>30</v>
      </c>
      <c r="J11" s="53">
        <v>30</v>
      </c>
      <c r="K11" s="53">
        <v>30</v>
      </c>
      <c r="L11" s="53">
        <v>30</v>
      </c>
      <c r="M11" s="53">
        <v>20</v>
      </c>
      <c r="N11" s="53">
        <v>20</v>
      </c>
      <c r="O11" s="53">
        <v>30</v>
      </c>
    </row>
    <row r="12" spans="1:15" ht="41.25" customHeight="1">
      <c r="A12" s="27">
        <v>6</v>
      </c>
      <c r="B12" s="51" t="s">
        <v>164</v>
      </c>
      <c r="C12" s="52">
        <f t="shared" si="1"/>
        <v>291</v>
      </c>
      <c r="D12" s="53"/>
      <c r="E12" s="53"/>
      <c r="F12" s="53">
        <v>51</v>
      </c>
      <c r="G12" s="53">
        <v>10</v>
      </c>
      <c r="H12" s="53">
        <v>40</v>
      </c>
      <c r="I12" s="53">
        <v>30</v>
      </c>
      <c r="J12" s="53">
        <v>10</v>
      </c>
      <c r="K12" s="53">
        <v>50</v>
      </c>
      <c r="L12" s="53">
        <v>40</v>
      </c>
      <c r="M12" s="53">
        <v>20</v>
      </c>
      <c r="N12" s="53">
        <v>10</v>
      </c>
      <c r="O12" s="53">
        <v>30</v>
      </c>
    </row>
    <row r="13" spans="1:15" ht="30.75" customHeight="1">
      <c r="A13" s="27">
        <v>7</v>
      </c>
      <c r="B13" s="51" t="s">
        <v>165</v>
      </c>
      <c r="C13" s="52">
        <f t="shared" si="1"/>
        <v>90</v>
      </c>
      <c r="D13" s="53"/>
      <c r="E13" s="53"/>
      <c r="F13" s="53">
        <v>30</v>
      </c>
      <c r="G13" s="53"/>
      <c r="H13" s="53"/>
      <c r="I13" s="53">
        <v>30</v>
      </c>
      <c r="J13" s="55"/>
      <c r="K13" s="55"/>
      <c r="L13" s="53"/>
      <c r="M13" s="53"/>
      <c r="N13" s="55"/>
      <c r="O13" s="53">
        <v>30</v>
      </c>
    </row>
    <row r="14" spans="1:15" ht="18.75" customHeight="1">
      <c r="A14" s="27">
        <v>33</v>
      </c>
      <c r="B14" s="56" t="s">
        <v>166</v>
      </c>
      <c r="C14" s="52">
        <f t="shared" si="1"/>
        <v>100</v>
      </c>
      <c r="D14" s="53"/>
      <c r="E14" s="53"/>
      <c r="F14" s="53"/>
      <c r="G14" s="53">
        <v>40</v>
      </c>
      <c r="H14" s="53"/>
      <c r="I14" s="53"/>
      <c r="J14" s="55"/>
      <c r="K14" s="55">
        <v>20</v>
      </c>
      <c r="L14" s="53"/>
      <c r="M14" s="53"/>
      <c r="N14" s="55">
        <v>40</v>
      </c>
      <c r="O14" s="55"/>
    </row>
    <row r="15" spans="1:15" ht="18.75" customHeight="1">
      <c r="A15" s="27"/>
      <c r="B15" s="56" t="s">
        <v>215</v>
      </c>
      <c r="C15" s="52">
        <f t="shared" si="1"/>
        <v>50</v>
      </c>
      <c r="D15" s="53"/>
      <c r="E15" s="53"/>
      <c r="F15" s="53"/>
      <c r="G15" s="53"/>
      <c r="H15" s="53"/>
      <c r="I15" s="53">
        <v>10</v>
      </c>
      <c r="J15" s="55">
        <v>40</v>
      </c>
      <c r="K15" s="55"/>
      <c r="L15" s="53"/>
      <c r="M15" s="53"/>
      <c r="N15" s="55"/>
      <c r="O15" s="55"/>
    </row>
    <row r="16" spans="1:15" ht="21.75" customHeight="1">
      <c r="A16" s="27">
        <v>34</v>
      </c>
      <c r="B16" s="51" t="s">
        <v>48</v>
      </c>
      <c r="C16" s="52">
        <f t="shared" si="1"/>
        <v>24</v>
      </c>
      <c r="D16" s="53">
        <v>2</v>
      </c>
      <c r="E16" s="53">
        <v>2</v>
      </c>
      <c r="F16" s="53">
        <v>2</v>
      </c>
      <c r="G16" s="53">
        <v>2</v>
      </c>
      <c r="H16" s="53">
        <v>2</v>
      </c>
      <c r="I16" s="53">
        <v>2</v>
      </c>
      <c r="J16" s="55">
        <v>2</v>
      </c>
      <c r="K16" s="55">
        <v>2</v>
      </c>
      <c r="L16" s="53">
        <v>2</v>
      </c>
      <c r="M16" s="53">
        <v>2</v>
      </c>
      <c r="N16" s="55">
        <v>2</v>
      </c>
      <c r="O16" s="55">
        <v>2</v>
      </c>
    </row>
    <row r="17" spans="1:15" ht="21.75" customHeight="1">
      <c r="A17" s="27"/>
      <c r="B17" s="51" t="s">
        <v>167</v>
      </c>
      <c r="C17" s="52">
        <f t="shared" si="1"/>
        <v>158</v>
      </c>
      <c r="D17" s="53">
        <v>10</v>
      </c>
      <c r="E17" s="53">
        <v>10</v>
      </c>
      <c r="F17" s="53">
        <v>20</v>
      </c>
      <c r="G17" s="53">
        <v>10</v>
      </c>
      <c r="H17" s="53">
        <v>20</v>
      </c>
      <c r="I17" s="53">
        <v>40</v>
      </c>
      <c r="J17" s="55"/>
      <c r="K17" s="55"/>
      <c r="L17" s="55"/>
      <c r="M17" s="55"/>
      <c r="N17" s="55">
        <v>8</v>
      </c>
      <c r="O17" s="55">
        <v>40</v>
      </c>
    </row>
    <row r="18" spans="1:15" ht="21" customHeight="1">
      <c r="A18" s="27">
        <v>35</v>
      </c>
      <c r="B18" s="51" t="s">
        <v>25</v>
      </c>
      <c r="C18" s="52">
        <f t="shared" si="1"/>
        <v>198</v>
      </c>
      <c r="D18" s="53">
        <v>16</v>
      </c>
      <c r="E18" s="53">
        <v>5</v>
      </c>
      <c r="F18" s="53">
        <v>15</v>
      </c>
      <c r="G18" s="53">
        <v>12</v>
      </c>
      <c r="H18" s="53">
        <v>36</v>
      </c>
      <c r="I18" s="53">
        <v>26</v>
      </c>
      <c r="J18" s="53">
        <v>16</v>
      </c>
      <c r="K18" s="53">
        <v>32</v>
      </c>
      <c r="L18" s="53"/>
      <c r="M18" s="53">
        <v>14</v>
      </c>
      <c r="N18" s="53">
        <v>6</v>
      </c>
      <c r="O18" s="53">
        <v>20</v>
      </c>
    </row>
    <row r="19" spans="1:15">
      <c r="A19" s="117" t="s">
        <v>168</v>
      </c>
      <c r="B19" s="117"/>
      <c r="C19" s="57">
        <f t="shared" ref="C19:O19" si="2">SUM(C6:C18)</f>
        <v>1792</v>
      </c>
      <c r="D19" s="58">
        <f t="shared" si="2"/>
        <v>144</v>
      </c>
      <c r="E19" s="58">
        <f t="shared" si="2"/>
        <v>136</v>
      </c>
      <c r="F19" s="58">
        <f t="shared" si="2"/>
        <v>168</v>
      </c>
      <c r="G19" s="58">
        <f t="shared" si="2"/>
        <v>104</v>
      </c>
      <c r="H19" s="58">
        <f t="shared" si="2"/>
        <v>168</v>
      </c>
      <c r="I19" s="58">
        <f t="shared" si="2"/>
        <v>168</v>
      </c>
      <c r="J19" s="58">
        <f t="shared" si="2"/>
        <v>168</v>
      </c>
      <c r="K19" s="58">
        <f t="shared" si="2"/>
        <v>184</v>
      </c>
      <c r="L19" s="58">
        <f t="shared" si="2"/>
        <v>152</v>
      </c>
      <c r="M19" s="58">
        <f t="shared" si="2"/>
        <v>88</v>
      </c>
      <c r="N19" s="58">
        <f t="shared" si="2"/>
        <v>160</v>
      </c>
      <c r="O19" s="59">
        <f t="shared" si="2"/>
        <v>152</v>
      </c>
    </row>
    <row r="20" spans="1:15">
      <c r="A20" s="60"/>
      <c r="B20" s="61"/>
      <c r="C20" s="97">
        <f>C4-C19</f>
        <v>0</v>
      </c>
      <c r="D20" s="62">
        <f t="shared" ref="D20:O20" si="3">D4-D19</f>
        <v>0</v>
      </c>
      <c r="E20" s="62">
        <f t="shared" si="3"/>
        <v>0</v>
      </c>
      <c r="F20" s="62">
        <f t="shared" si="3"/>
        <v>0</v>
      </c>
      <c r="G20" s="62">
        <f t="shared" si="3"/>
        <v>0</v>
      </c>
      <c r="H20" s="62">
        <f t="shared" si="3"/>
        <v>0</v>
      </c>
      <c r="I20" s="62">
        <f t="shared" si="3"/>
        <v>0</v>
      </c>
      <c r="J20" s="62">
        <f t="shared" si="3"/>
        <v>0</v>
      </c>
      <c r="K20" s="62">
        <f t="shared" si="3"/>
        <v>0</v>
      </c>
      <c r="L20" s="62">
        <f t="shared" si="3"/>
        <v>0</v>
      </c>
      <c r="M20" s="62">
        <f t="shared" si="3"/>
        <v>0</v>
      </c>
      <c r="N20" s="62">
        <f t="shared" si="3"/>
        <v>0</v>
      </c>
      <c r="O20" s="62">
        <f t="shared" si="3"/>
        <v>0</v>
      </c>
    </row>
    <row r="23" spans="1:15">
      <c r="C23" s="98"/>
    </row>
  </sheetData>
  <mergeCells count="5">
    <mergeCell ref="A1:B1"/>
    <mergeCell ref="A2:B2"/>
    <mergeCell ref="A3:B3"/>
    <mergeCell ref="A4:B4"/>
    <mergeCell ref="A19:B19"/>
  </mergeCells>
  <pageMargins left="0.51181102362204722" right="0.51181102362204722" top="0.78740157480314965" bottom="0.78740157480314965" header="0.31496062992125984" footer="0.31496062992125984"/>
  <pageSetup paperSize="9" scale="81" orientation="landscape" horizontalDpi="4294967294" verticalDpi="4294967294" r:id="rId1"/>
</worksheet>
</file>

<file path=xl/worksheets/sheet13.xml><?xml version="1.0" encoding="utf-8"?>
<worksheet xmlns="http://schemas.openxmlformats.org/spreadsheetml/2006/main" xmlns:r="http://schemas.openxmlformats.org/officeDocument/2006/relationships">
  <sheetPr>
    <pageSetUpPr fitToPage="1"/>
  </sheetPr>
  <dimension ref="A1:O24"/>
  <sheetViews>
    <sheetView workbookViewId="0">
      <selection activeCell="C18" sqref="C18"/>
    </sheetView>
  </sheetViews>
  <sheetFormatPr defaultRowHeight="15"/>
  <cols>
    <col min="1" max="1" width="9.140625" style="11"/>
    <col min="2" max="2" width="38.7109375" customWidth="1"/>
  </cols>
  <sheetData>
    <row r="1" spans="1:15">
      <c r="A1" s="111" t="s">
        <v>50</v>
      </c>
      <c r="B1" s="111"/>
      <c r="C1" s="36"/>
      <c r="D1" s="37"/>
      <c r="E1" s="37"/>
      <c r="F1" s="37"/>
      <c r="G1" s="37"/>
      <c r="H1" s="37"/>
      <c r="I1" s="37"/>
      <c r="J1" s="37"/>
      <c r="K1" s="37"/>
      <c r="L1" s="37"/>
      <c r="M1" s="37"/>
      <c r="N1" s="37"/>
      <c r="O1" s="38"/>
    </row>
    <row r="2" spans="1:15">
      <c r="A2" s="112"/>
      <c r="B2" s="113"/>
      <c r="C2" s="39" t="s">
        <v>150</v>
      </c>
      <c r="D2" s="40" t="s">
        <v>14</v>
      </c>
      <c r="E2" s="41" t="s">
        <v>151</v>
      </c>
      <c r="F2" s="41" t="s">
        <v>152</v>
      </c>
      <c r="G2" s="42" t="s">
        <v>153</v>
      </c>
      <c r="H2" s="42" t="s">
        <v>154</v>
      </c>
      <c r="I2" s="41" t="s">
        <v>155</v>
      </c>
      <c r="J2" s="43" t="s">
        <v>156</v>
      </c>
      <c r="K2" s="43" t="s">
        <v>157</v>
      </c>
      <c r="L2" s="42" t="s">
        <v>15</v>
      </c>
      <c r="M2" s="40" t="s">
        <v>158</v>
      </c>
      <c r="N2" s="40" t="s">
        <v>16</v>
      </c>
      <c r="O2" s="44" t="s">
        <v>159</v>
      </c>
    </row>
    <row r="3" spans="1:15">
      <c r="A3" s="114" t="s">
        <v>160</v>
      </c>
      <c r="B3" s="115"/>
      <c r="C3" s="63">
        <f>SUM(D3:O3)</f>
        <v>224</v>
      </c>
      <c r="D3" s="46">
        <v>22</v>
      </c>
      <c r="E3" s="46">
        <v>17</v>
      </c>
      <c r="F3" s="46">
        <v>21</v>
      </c>
      <c r="G3" s="89">
        <v>15</v>
      </c>
      <c r="H3" s="89">
        <v>13</v>
      </c>
      <c r="I3" s="89">
        <v>18</v>
      </c>
      <c r="J3" s="46">
        <v>21</v>
      </c>
      <c r="K3" s="89">
        <v>21</v>
      </c>
      <c r="L3" s="89">
        <v>15</v>
      </c>
      <c r="M3" s="46">
        <v>22</v>
      </c>
      <c r="N3" s="46">
        <v>20</v>
      </c>
      <c r="O3" s="46">
        <v>19</v>
      </c>
    </row>
    <row r="4" spans="1:15">
      <c r="A4" s="116" t="s">
        <v>161</v>
      </c>
      <c r="B4" s="115"/>
      <c r="C4" s="63">
        <f>SUM(D4:O4)</f>
        <v>1792</v>
      </c>
      <c r="D4" s="47">
        <f>D3*8</f>
        <v>176</v>
      </c>
      <c r="E4" s="47">
        <f t="shared" ref="E4:O4" si="0">E3*8</f>
        <v>136</v>
      </c>
      <c r="F4" s="47">
        <f t="shared" si="0"/>
        <v>168</v>
      </c>
      <c r="G4" s="47">
        <f t="shared" si="0"/>
        <v>120</v>
      </c>
      <c r="H4" s="47">
        <f t="shared" si="0"/>
        <v>104</v>
      </c>
      <c r="I4" s="47">
        <f t="shared" si="0"/>
        <v>144</v>
      </c>
      <c r="J4" s="47">
        <f t="shared" si="0"/>
        <v>168</v>
      </c>
      <c r="K4" s="47">
        <f t="shared" si="0"/>
        <v>168</v>
      </c>
      <c r="L4" s="47">
        <f t="shared" si="0"/>
        <v>120</v>
      </c>
      <c r="M4" s="47">
        <f t="shared" si="0"/>
        <v>176</v>
      </c>
      <c r="N4" s="47">
        <f t="shared" si="0"/>
        <v>160</v>
      </c>
      <c r="O4" s="47">
        <f t="shared" si="0"/>
        <v>152</v>
      </c>
    </row>
    <row r="5" spans="1:15">
      <c r="A5" s="48" t="s">
        <v>162</v>
      </c>
      <c r="B5" s="49" t="s">
        <v>163</v>
      </c>
      <c r="C5" s="50"/>
      <c r="D5" s="50"/>
      <c r="E5" s="50"/>
      <c r="F5" s="50"/>
      <c r="G5" s="50"/>
      <c r="H5" s="50"/>
      <c r="I5" s="50"/>
      <c r="J5" s="50"/>
      <c r="K5" s="50"/>
      <c r="L5" s="50"/>
      <c r="M5" s="50"/>
      <c r="N5" s="50"/>
      <c r="O5" s="50"/>
    </row>
    <row r="6" spans="1:15" ht="18" customHeight="1">
      <c r="A6" s="27">
        <v>1</v>
      </c>
      <c r="B6" s="51" t="s">
        <v>49</v>
      </c>
      <c r="C6" s="52">
        <f t="shared" ref="C6:C17" si="1">SUM(D6:O6)</f>
        <v>100</v>
      </c>
      <c r="D6" s="53">
        <v>40</v>
      </c>
      <c r="E6" s="53">
        <v>60</v>
      </c>
      <c r="F6" s="53"/>
      <c r="G6" s="53"/>
      <c r="H6" s="53"/>
      <c r="I6" s="53"/>
      <c r="J6" s="53"/>
      <c r="K6" s="53"/>
      <c r="L6" s="53"/>
      <c r="M6" s="53"/>
      <c r="N6" s="53"/>
      <c r="O6" s="53"/>
    </row>
    <row r="7" spans="1:15" ht="18" customHeight="1">
      <c r="A7" s="27">
        <v>2</v>
      </c>
      <c r="B7" s="51" t="s">
        <v>39</v>
      </c>
      <c r="C7" s="52">
        <f t="shared" si="1"/>
        <v>110</v>
      </c>
      <c r="D7" s="53">
        <v>60</v>
      </c>
      <c r="E7" s="53">
        <v>50</v>
      </c>
      <c r="F7" s="53"/>
      <c r="G7" s="53"/>
      <c r="H7" s="53"/>
      <c r="I7" s="53"/>
      <c r="J7" s="53"/>
      <c r="K7" s="53"/>
      <c r="L7" s="53"/>
      <c r="M7" s="53"/>
      <c r="N7" s="53"/>
      <c r="O7" s="53"/>
    </row>
    <row r="8" spans="1:15" ht="18" customHeight="1">
      <c r="A8" s="27">
        <v>3</v>
      </c>
      <c r="B8" s="54" t="s">
        <v>23</v>
      </c>
      <c r="C8" s="52">
        <f t="shared" si="1"/>
        <v>120</v>
      </c>
      <c r="D8" s="53"/>
      <c r="E8" s="53"/>
      <c r="F8" s="53"/>
      <c r="G8" s="53"/>
      <c r="H8" s="53"/>
      <c r="I8" s="53"/>
      <c r="J8" s="55">
        <v>40</v>
      </c>
      <c r="K8" s="55">
        <v>40</v>
      </c>
      <c r="L8" s="53"/>
      <c r="M8" s="53">
        <v>40</v>
      </c>
      <c r="N8" s="55"/>
      <c r="O8" s="55"/>
    </row>
    <row r="9" spans="1:15" ht="21.75" customHeight="1">
      <c r="A9" s="27">
        <v>4</v>
      </c>
      <c r="B9" s="51" t="s">
        <v>28</v>
      </c>
      <c r="C9" s="66">
        <f>SUM(D9:O9)</f>
        <v>234</v>
      </c>
      <c r="D9" s="67">
        <v>10</v>
      </c>
      <c r="E9" s="67">
        <v>10</v>
      </c>
      <c r="F9" s="67">
        <v>25</v>
      </c>
      <c r="G9" s="67">
        <v>20</v>
      </c>
      <c r="H9" s="67">
        <v>27</v>
      </c>
      <c r="I9" s="67">
        <v>32</v>
      </c>
      <c r="J9" s="67">
        <v>15</v>
      </c>
      <c r="K9" s="67">
        <v>35</v>
      </c>
      <c r="L9" s="67">
        <v>15</v>
      </c>
      <c r="M9" s="67">
        <v>15</v>
      </c>
      <c r="N9" s="67">
        <v>15</v>
      </c>
      <c r="O9" s="67">
        <v>15</v>
      </c>
    </row>
    <row r="10" spans="1:15" ht="21.75" customHeight="1">
      <c r="A10" s="27">
        <v>5</v>
      </c>
      <c r="B10" s="51" t="s">
        <v>173</v>
      </c>
      <c r="C10" s="66">
        <f>SUM(D10:O10)</f>
        <v>175</v>
      </c>
      <c r="D10" s="67">
        <v>10</v>
      </c>
      <c r="E10" s="67">
        <v>10</v>
      </c>
      <c r="F10" s="67">
        <v>15</v>
      </c>
      <c r="G10" s="67">
        <v>20</v>
      </c>
      <c r="H10" s="67">
        <v>15</v>
      </c>
      <c r="I10" s="67">
        <v>15</v>
      </c>
      <c r="J10" s="67">
        <v>15</v>
      </c>
      <c r="K10" s="67">
        <v>15</v>
      </c>
      <c r="L10" s="67">
        <v>15</v>
      </c>
      <c r="M10" s="67">
        <v>15</v>
      </c>
      <c r="N10" s="67">
        <v>15</v>
      </c>
      <c r="O10" s="67">
        <v>15</v>
      </c>
    </row>
    <row r="11" spans="1:15" ht="33" customHeight="1">
      <c r="A11" s="27">
        <v>6</v>
      </c>
      <c r="B11" s="51" t="s">
        <v>40</v>
      </c>
      <c r="C11" s="66">
        <f>SUM(D11:O11)</f>
        <v>690</v>
      </c>
      <c r="D11" s="67"/>
      <c r="E11" s="67">
        <v>6</v>
      </c>
      <c r="F11" s="67">
        <v>88</v>
      </c>
      <c r="G11" s="72">
        <v>40</v>
      </c>
      <c r="H11" s="67">
        <v>32</v>
      </c>
      <c r="I11" s="67">
        <v>82</v>
      </c>
      <c r="J11" s="71">
        <v>18</v>
      </c>
      <c r="K11" s="71">
        <v>48</v>
      </c>
      <c r="L11" s="67">
        <v>76</v>
      </c>
      <c r="M11" s="67">
        <v>86</v>
      </c>
      <c r="N11" s="71">
        <v>130</v>
      </c>
      <c r="O11" s="71">
        <v>84</v>
      </c>
    </row>
    <row r="12" spans="1:15" ht="23.25" customHeight="1">
      <c r="A12" s="27"/>
      <c r="B12" s="51" t="s">
        <v>186</v>
      </c>
      <c r="C12" s="66">
        <f>SUM(D12:O12)</f>
        <v>45</v>
      </c>
      <c r="D12" s="67">
        <v>45</v>
      </c>
      <c r="E12" s="67"/>
      <c r="F12" s="67"/>
      <c r="G12" s="72"/>
      <c r="H12" s="67"/>
      <c r="I12" s="67"/>
      <c r="J12" s="71"/>
      <c r="K12" s="71"/>
      <c r="L12" s="67"/>
      <c r="M12" s="67"/>
      <c r="N12" s="71"/>
      <c r="O12" s="71"/>
    </row>
    <row r="13" spans="1:15" ht="18" customHeight="1">
      <c r="A13" s="3"/>
      <c r="B13" s="51" t="s">
        <v>188</v>
      </c>
      <c r="C13" s="66">
        <f>SUM(D13:O13)</f>
        <v>40</v>
      </c>
      <c r="D13" s="53"/>
      <c r="E13" s="53"/>
      <c r="F13" s="64"/>
      <c r="G13" s="53"/>
      <c r="H13" s="53">
        <v>20</v>
      </c>
      <c r="I13" s="53"/>
      <c r="J13" s="53"/>
      <c r="K13" s="55">
        <v>20</v>
      </c>
      <c r="L13" s="53"/>
      <c r="M13" s="53"/>
      <c r="N13" s="55"/>
      <c r="O13" s="55"/>
    </row>
    <row r="14" spans="1:15" ht="18" customHeight="1">
      <c r="A14" s="3"/>
      <c r="B14" s="51" t="s">
        <v>189</v>
      </c>
      <c r="C14" s="66">
        <f t="shared" ref="C14:C15" si="2">SUM(D14:O14)</f>
        <v>40</v>
      </c>
      <c r="D14" s="53"/>
      <c r="E14" s="53"/>
      <c r="F14" s="64"/>
      <c r="G14" s="53">
        <v>20</v>
      </c>
      <c r="H14" s="53"/>
      <c r="I14" s="53"/>
      <c r="J14" s="53">
        <v>20</v>
      </c>
      <c r="K14" s="55"/>
      <c r="L14" s="53"/>
      <c r="M14" s="53"/>
      <c r="N14" s="55"/>
      <c r="O14" s="55"/>
    </row>
    <row r="15" spans="1:15" ht="18" customHeight="1">
      <c r="A15" s="3"/>
      <c r="B15" s="51" t="s">
        <v>190</v>
      </c>
      <c r="C15" s="66">
        <f t="shared" si="2"/>
        <v>40</v>
      </c>
      <c r="D15" s="53"/>
      <c r="E15" s="53"/>
      <c r="F15" s="64"/>
      <c r="G15" s="53">
        <v>20</v>
      </c>
      <c r="H15" s="53"/>
      <c r="I15" s="53"/>
      <c r="J15" s="53">
        <v>20</v>
      </c>
      <c r="K15" s="55"/>
      <c r="L15" s="53"/>
      <c r="M15" s="53"/>
      <c r="N15" s="55"/>
      <c r="O15" s="55"/>
    </row>
    <row r="16" spans="1:15" ht="18" customHeight="1">
      <c r="A16" s="27">
        <v>35</v>
      </c>
      <c r="B16" s="51" t="s">
        <v>25</v>
      </c>
      <c r="C16" s="52">
        <f t="shared" si="1"/>
        <v>118</v>
      </c>
      <c r="D16" s="53">
        <v>11</v>
      </c>
      <c r="E16" s="53"/>
      <c r="F16" s="53"/>
      <c r="G16" s="53">
        <v>0</v>
      </c>
      <c r="H16" s="53">
        <v>10</v>
      </c>
      <c r="I16" s="53">
        <v>15</v>
      </c>
      <c r="J16" s="53">
        <v>0</v>
      </c>
      <c r="K16" s="53">
        <v>10</v>
      </c>
      <c r="L16" s="53">
        <v>14</v>
      </c>
      <c r="M16" s="53">
        <v>20</v>
      </c>
      <c r="N16" s="53"/>
      <c r="O16" s="53">
        <v>38</v>
      </c>
    </row>
    <row r="17" spans="1:15" ht="18" customHeight="1">
      <c r="A17" s="27">
        <v>33</v>
      </c>
      <c r="B17" s="51" t="s">
        <v>170</v>
      </c>
      <c r="C17" s="52">
        <f t="shared" si="1"/>
        <v>80</v>
      </c>
      <c r="D17" s="53"/>
      <c r="E17" s="53"/>
      <c r="F17" s="53">
        <v>40</v>
      </c>
      <c r="G17" s="53"/>
      <c r="H17" s="53"/>
      <c r="I17" s="53"/>
      <c r="J17" s="55">
        <v>40</v>
      </c>
      <c r="K17" s="55"/>
      <c r="L17" s="53"/>
      <c r="M17" s="53"/>
      <c r="N17" s="55"/>
      <c r="O17" s="55"/>
    </row>
    <row r="18" spans="1:15">
      <c r="A18" s="117" t="s">
        <v>150</v>
      </c>
      <c r="B18" s="117"/>
      <c r="C18" s="57">
        <f t="shared" ref="C18:O18" si="3">SUM(C6:C17)</f>
        <v>1792</v>
      </c>
      <c r="D18" s="58">
        <f t="shared" si="3"/>
        <v>176</v>
      </c>
      <c r="E18" s="58">
        <f t="shared" si="3"/>
        <v>136</v>
      </c>
      <c r="F18" s="58">
        <f t="shared" si="3"/>
        <v>168</v>
      </c>
      <c r="G18" s="58">
        <f t="shared" si="3"/>
        <v>120</v>
      </c>
      <c r="H18" s="58">
        <f t="shared" si="3"/>
        <v>104</v>
      </c>
      <c r="I18" s="58">
        <f t="shared" si="3"/>
        <v>144</v>
      </c>
      <c r="J18" s="58">
        <f t="shared" si="3"/>
        <v>168</v>
      </c>
      <c r="K18" s="58">
        <f t="shared" si="3"/>
        <v>168</v>
      </c>
      <c r="L18" s="58">
        <f t="shared" si="3"/>
        <v>120</v>
      </c>
      <c r="M18" s="58">
        <f t="shared" si="3"/>
        <v>176</v>
      </c>
      <c r="N18" s="58">
        <f t="shared" si="3"/>
        <v>160</v>
      </c>
      <c r="O18" s="59">
        <f t="shared" si="3"/>
        <v>152</v>
      </c>
    </row>
    <row r="19" spans="1:15">
      <c r="A19" s="60"/>
      <c r="B19" s="61"/>
      <c r="C19" s="61">
        <f>+C4-C18</f>
        <v>0</v>
      </c>
      <c r="D19" s="62">
        <f t="shared" ref="D19:O19" si="4">D4-D18</f>
        <v>0</v>
      </c>
      <c r="E19" s="62">
        <f t="shared" si="4"/>
        <v>0</v>
      </c>
      <c r="F19" s="62">
        <f t="shared" si="4"/>
        <v>0</v>
      </c>
      <c r="G19" s="62">
        <f t="shared" si="4"/>
        <v>0</v>
      </c>
      <c r="H19" s="62">
        <f t="shared" si="4"/>
        <v>0</v>
      </c>
      <c r="I19" s="62">
        <f t="shared" si="4"/>
        <v>0</v>
      </c>
      <c r="J19" s="62">
        <f t="shared" si="4"/>
        <v>0</v>
      </c>
      <c r="K19" s="62">
        <f t="shared" si="4"/>
        <v>0</v>
      </c>
      <c r="L19" s="62">
        <f t="shared" si="4"/>
        <v>0</v>
      </c>
      <c r="M19" s="62">
        <f t="shared" si="4"/>
        <v>0</v>
      </c>
      <c r="N19" s="62">
        <f t="shared" si="4"/>
        <v>0</v>
      </c>
      <c r="O19" s="62">
        <f t="shared" si="4"/>
        <v>0</v>
      </c>
    </row>
    <row r="22" spans="1:15">
      <c r="G22">
        <f>611+342+280</f>
        <v>1233</v>
      </c>
    </row>
    <row r="24" spans="1:15">
      <c r="K24">
        <f>226+120+264+30+40+31</f>
        <v>711</v>
      </c>
    </row>
  </sheetData>
  <mergeCells count="5">
    <mergeCell ref="A1:B1"/>
    <mergeCell ref="A2:B2"/>
    <mergeCell ref="A3:B3"/>
    <mergeCell ref="A4:B4"/>
    <mergeCell ref="A18:B18"/>
  </mergeCells>
  <pageMargins left="0.51181102362204722" right="0.51181102362204722" top="0.78740157480314965" bottom="0.78740157480314965" header="0.31496062992125984" footer="0.31496062992125984"/>
  <pageSetup paperSize="9" scale="81" orientation="landscape" horizontalDpi="4294967294" verticalDpi="4294967294" r:id="rId1"/>
</worksheet>
</file>

<file path=xl/worksheets/sheet14.xml><?xml version="1.0" encoding="utf-8"?>
<worksheet xmlns="http://schemas.openxmlformats.org/spreadsheetml/2006/main" xmlns:r="http://schemas.openxmlformats.org/officeDocument/2006/relationships">
  <sheetPr>
    <pageSetUpPr fitToPage="1"/>
  </sheetPr>
  <dimension ref="A1:O16"/>
  <sheetViews>
    <sheetView workbookViewId="0">
      <selection activeCell="E15" sqref="E15"/>
    </sheetView>
  </sheetViews>
  <sheetFormatPr defaultRowHeight="15"/>
  <cols>
    <col min="1" max="1" width="9.140625" style="11"/>
    <col min="2" max="2" width="38.7109375" customWidth="1"/>
  </cols>
  <sheetData>
    <row r="1" spans="1:15">
      <c r="A1" s="111" t="s">
        <v>171</v>
      </c>
      <c r="B1" s="111"/>
      <c r="C1" s="36"/>
      <c r="D1" s="37"/>
      <c r="E1" s="37"/>
      <c r="F1" s="37"/>
      <c r="G1" s="37"/>
      <c r="H1" s="37"/>
      <c r="I1" s="37"/>
      <c r="J1" s="37"/>
      <c r="K1" s="37"/>
      <c r="L1" s="37"/>
      <c r="M1" s="37"/>
      <c r="N1" s="37"/>
      <c r="O1" s="38"/>
    </row>
    <row r="2" spans="1:15">
      <c r="A2" s="112"/>
      <c r="B2" s="113"/>
      <c r="C2" s="39" t="s">
        <v>150</v>
      </c>
      <c r="D2" s="40" t="s">
        <v>14</v>
      </c>
      <c r="E2" s="41" t="s">
        <v>151</v>
      </c>
      <c r="F2" s="41" t="s">
        <v>152</v>
      </c>
      <c r="G2" s="42" t="s">
        <v>153</v>
      </c>
      <c r="H2" s="42" t="s">
        <v>154</v>
      </c>
      <c r="I2" s="41" t="s">
        <v>155</v>
      </c>
      <c r="J2" s="43" t="s">
        <v>156</v>
      </c>
      <c r="K2" s="43" t="s">
        <v>157</v>
      </c>
      <c r="L2" s="42" t="s">
        <v>15</v>
      </c>
      <c r="M2" s="40" t="s">
        <v>158</v>
      </c>
      <c r="N2" s="40" t="s">
        <v>16</v>
      </c>
      <c r="O2" s="44" t="s">
        <v>159</v>
      </c>
    </row>
    <row r="3" spans="1:15">
      <c r="A3" s="114" t="s">
        <v>160</v>
      </c>
      <c r="B3" s="115"/>
      <c r="C3" s="45">
        <f>SUM(D3:O3)</f>
        <v>223</v>
      </c>
      <c r="D3" s="65">
        <v>22</v>
      </c>
      <c r="E3" s="90">
        <v>7</v>
      </c>
      <c r="F3" s="90">
        <v>19</v>
      </c>
      <c r="G3" s="65">
        <v>21</v>
      </c>
      <c r="H3" s="65">
        <v>21</v>
      </c>
      <c r="I3" s="90">
        <v>16</v>
      </c>
      <c r="J3" s="90">
        <v>19</v>
      </c>
      <c r="K3" s="65">
        <v>23</v>
      </c>
      <c r="L3" s="65">
        <v>19</v>
      </c>
      <c r="M3" s="65">
        <v>22</v>
      </c>
      <c r="N3" s="90">
        <v>15</v>
      </c>
      <c r="O3" s="65">
        <v>19</v>
      </c>
    </row>
    <row r="4" spans="1:15">
      <c r="A4" s="116" t="s">
        <v>161</v>
      </c>
      <c r="B4" s="115"/>
      <c r="C4" s="45">
        <f>SUM(D4:O4)</f>
        <v>1726</v>
      </c>
      <c r="D4" s="47">
        <f>D3*6</f>
        <v>132</v>
      </c>
      <c r="E4" s="47">
        <f>E3*6</f>
        <v>42</v>
      </c>
      <c r="F4" s="47">
        <f t="shared" ref="F4:O4" si="0">F3*8</f>
        <v>152</v>
      </c>
      <c r="G4" s="47">
        <f t="shared" si="0"/>
        <v>168</v>
      </c>
      <c r="H4" s="47">
        <f t="shared" si="0"/>
        <v>168</v>
      </c>
      <c r="I4" s="47">
        <f t="shared" si="0"/>
        <v>128</v>
      </c>
      <c r="J4" s="47">
        <f t="shared" si="0"/>
        <v>152</v>
      </c>
      <c r="K4" s="47">
        <f t="shared" si="0"/>
        <v>184</v>
      </c>
      <c r="L4" s="47">
        <f t="shared" si="0"/>
        <v>152</v>
      </c>
      <c r="M4" s="47">
        <f t="shared" si="0"/>
        <v>176</v>
      </c>
      <c r="N4" s="47">
        <f t="shared" si="0"/>
        <v>120</v>
      </c>
      <c r="O4" s="47">
        <f t="shared" si="0"/>
        <v>152</v>
      </c>
    </row>
    <row r="5" spans="1:15">
      <c r="A5" s="48" t="s">
        <v>162</v>
      </c>
      <c r="B5" s="49" t="s">
        <v>163</v>
      </c>
      <c r="C5" s="50"/>
      <c r="D5" s="50"/>
      <c r="E5" s="50"/>
      <c r="F5" s="50"/>
      <c r="G5" s="50"/>
      <c r="H5" s="50"/>
      <c r="I5" s="50"/>
      <c r="J5" s="50"/>
      <c r="K5" s="50"/>
      <c r="L5" s="50"/>
      <c r="M5" s="50"/>
      <c r="N5" s="50"/>
      <c r="O5" s="50"/>
    </row>
    <row r="6" spans="1:15" ht="21.75" customHeight="1">
      <c r="A6" s="27">
        <v>1</v>
      </c>
      <c r="B6" s="51" t="s">
        <v>49</v>
      </c>
      <c r="C6" s="66">
        <f t="shared" ref="C6:C14" si="1">SUM(D6:O6)</f>
        <v>86</v>
      </c>
      <c r="D6" s="67">
        <v>50</v>
      </c>
      <c r="E6" s="67">
        <v>16</v>
      </c>
      <c r="F6" s="67">
        <v>20</v>
      </c>
      <c r="G6" s="67"/>
      <c r="H6" s="67"/>
      <c r="I6" s="67"/>
      <c r="J6" s="67"/>
      <c r="K6" s="67"/>
      <c r="L6" s="67"/>
      <c r="M6" s="67"/>
      <c r="N6" s="67"/>
      <c r="O6" s="67"/>
    </row>
    <row r="7" spans="1:15" ht="21.75" customHeight="1">
      <c r="A7" s="27">
        <v>2</v>
      </c>
      <c r="B7" s="51" t="s">
        <v>39</v>
      </c>
      <c r="C7" s="66">
        <f t="shared" si="1"/>
        <v>192</v>
      </c>
      <c r="D7" s="67">
        <v>60</v>
      </c>
      <c r="E7" s="67">
        <v>12</v>
      </c>
      <c r="F7" s="67"/>
      <c r="G7" s="67">
        <v>40</v>
      </c>
      <c r="H7" s="67"/>
      <c r="I7" s="67"/>
      <c r="J7" s="67">
        <v>40</v>
      </c>
      <c r="K7" s="67"/>
      <c r="L7" s="67"/>
      <c r="M7" s="67">
        <v>40</v>
      </c>
      <c r="N7" s="67"/>
      <c r="O7" s="67"/>
    </row>
    <row r="8" spans="1:15" ht="21.75" customHeight="1">
      <c r="A8" s="27">
        <v>3</v>
      </c>
      <c r="B8" s="54" t="s">
        <v>23</v>
      </c>
      <c r="C8" s="66">
        <f t="shared" si="1"/>
        <v>207</v>
      </c>
      <c r="D8" s="68"/>
      <c r="E8" s="68"/>
      <c r="F8" s="67"/>
      <c r="G8" s="69"/>
      <c r="H8" s="67"/>
      <c r="I8" s="67"/>
      <c r="J8" s="67">
        <v>30</v>
      </c>
      <c r="K8" s="67">
        <v>20</v>
      </c>
      <c r="L8" s="67">
        <f>62+35</f>
        <v>97</v>
      </c>
      <c r="M8" s="67">
        <v>60</v>
      </c>
      <c r="N8" s="70"/>
      <c r="O8" s="70"/>
    </row>
    <row r="9" spans="1:15" ht="21.75" customHeight="1">
      <c r="A9" s="27">
        <v>4</v>
      </c>
      <c r="B9" s="51" t="s">
        <v>28</v>
      </c>
      <c r="C9" s="66">
        <f t="shared" si="1"/>
        <v>70</v>
      </c>
      <c r="D9" s="67"/>
      <c r="E9" s="68"/>
      <c r="F9" s="67">
        <v>10</v>
      </c>
      <c r="G9" s="67"/>
      <c r="H9" s="67">
        <v>10</v>
      </c>
      <c r="I9" s="67"/>
      <c r="J9" s="67">
        <v>10</v>
      </c>
      <c r="K9" s="67"/>
      <c r="L9" s="67">
        <v>10</v>
      </c>
      <c r="M9" s="67"/>
      <c r="N9" s="67">
        <v>10</v>
      </c>
      <c r="O9" s="67">
        <v>20</v>
      </c>
    </row>
    <row r="10" spans="1:15" ht="33" customHeight="1">
      <c r="A10" s="27">
        <v>5</v>
      </c>
      <c r="B10" s="51" t="s">
        <v>40</v>
      </c>
      <c r="C10" s="66">
        <f t="shared" si="1"/>
        <v>342</v>
      </c>
      <c r="D10" s="68"/>
      <c r="E10" s="67"/>
      <c r="F10" s="67">
        <v>28</v>
      </c>
      <c r="G10" s="67">
        <v>40</v>
      </c>
      <c r="H10" s="67">
        <v>50</v>
      </c>
      <c r="I10" s="67">
        <v>30</v>
      </c>
      <c r="J10" s="67">
        <v>10</v>
      </c>
      <c r="K10" s="67">
        <v>34</v>
      </c>
      <c r="L10" s="67"/>
      <c r="M10" s="67">
        <v>40</v>
      </c>
      <c r="N10" s="67">
        <v>70</v>
      </c>
      <c r="O10" s="67">
        <v>40</v>
      </c>
    </row>
    <row r="11" spans="1:15" ht="21.75" customHeight="1">
      <c r="A11" s="27">
        <v>34</v>
      </c>
      <c r="B11" s="51" t="s">
        <v>48</v>
      </c>
      <c r="C11" s="66">
        <f t="shared" si="1"/>
        <v>118</v>
      </c>
      <c r="D11" s="67">
        <v>10</v>
      </c>
      <c r="E11" s="67"/>
      <c r="F11" s="67">
        <v>10</v>
      </c>
      <c r="G11" s="67">
        <v>20</v>
      </c>
      <c r="H11" s="67">
        <v>20</v>
      </c>
      <c r="I11" s="67">
        <v>20</v>
      </c>
      <c r="J11" s="67">
        <v>18</v>
      </c>
      <c r="K11" s="67">
        <v>20</v>
      </c>
      <c r="L11" s="67"/>
      <c r="M11" s="67"/>
      <c r="N11" s="71"/>
      <c r="O11" s="71"/>
    </row>
    <row r="12" spans="1:15" ht="21" customHeight="1">
      <c r="A12" s="27">
        <v>35</v>
      </c>
      <c r="B12" s="51" t="s">
        <v>25</v>
      </c>
      <c r="C12" s="66">
        <f t="shared" si="1"/>
        <v>671</v>
      </c>
      <c r="D12" s="67">
        <v>12</v>
      </c>
      <c r="E12" s="67">
        <v>14</v>
      </c>
      <c r="F12" s="67">
        <v>84</v>
      </c>
      <c r="G12" s="67">
        <v>68</v>
      </c>
      <c r="H12" s="67">
        <v>88</v>
      </c>
      <c r="I12" s="67">
        <v>78</v>
      </c>
      <c r="J12" s="67">
        <v>44</v>
      </c>
      <c r="K12" s="67">
        <v>70</v>
      </c>
      <c r="L12" s="67">
        <v>45</v>
      </c>
      <c r="M12" s="67">
        <v>36</v>
      </c>
      <c r="N12" s="67">
        <v>40</v>
      </c>
      <c r="O12" s="67">
        <v>92</v>
      </c>
    </row>
    <row r="13" spans="1:15">
      <c r="A13" s="27">
        <v>33</v>
      </c>
      <c r="B13" s="51" t="s">
        <v>170</v>
      </c>
      <c r="C13" s="66">
        <f t="shared" si="1"/>
        <v>40</v>
      </c>
      <c r="D13" s="68"/>
      <c r="E13" s="67"/>
      <c r="F13" s="67"/>
      <c r="G13" s="72"/>
      <c r="H13" s="67"/>
      <c r="I13" s="67"/>
      <c r="J13" s="71"/>
      <c r="K13" s="71">
        <v>40</v>
      </c>
      <c r="L13" s="67"/>
      <c r="M13" s="67"/>
      <c r="N13" s="71"/>
      <c r="O13" s="71"/>
    </row>
    <row r="14" spans="1:15">
      <c r="A14" s="73"/>
      <c r="B14" s="74"/>
      <c r="C14" s="66">
        <f t="shared" si="1"/>
        <v>0</v>
      </c>
      <c r="D14" s="75"/>
      <c r="E14" s="76"/>
      <c r="F14" s="76"/>
      <c r="G14" s="76"/>
      <c r="H14" s="76"/>
      <c r="I14" s="76"/>
      <c r="J14" s="76"/>
      <c r="K14" s="76"/>
      <c r="L14" s="76"/>
      <c r="M14" s="76"/>
      <c r="N14" s="76"/>
      <c r="O14" s="76"/>
    </row>
    <row r="15" spans="1:15">
      <c r="A15" s="117" t="s">
        <v>168</v>
      </c>
      <c r="B15" s="117"/>
      <c r="C15" s="57">
        <f t="shared" ref="C15:O15" si="2">SUM(C6:C14)</f>
        <v>1726</v>
      </c>
      <c r="D15" s="58">
        <f t="shared" si="2"/>
        <v>132</v>
      </c>
      <c r="E15" s="58">
        <f t="shared" si="2"/>
        <v>42</v>
      </c>
      <c r="F15" s="58">
        <f t="shared" si="2"/>
        <v>152</v>
      </c>
      <c r="G15" s="58">
        <f t="shared" si="2"/>
        <v>168</v>
      </c>
      <c r="H15" s="58">
        <f t="shared" si="2"/>
        <v>168</v>
      </c>
      <c r="I15" s="58">
        <f t="shared" si="2"/>
        <v>128</v>
      </c>
      <c r="J15" s="58">
        <f t="shared" si="2"/>
        <v>152</v>
      </c>
      <c r="K15" s="58">
        <f t="shared" si="2"/>
        <v>184</v>
      </c>
      <c r="L15" s="58">
        <f t="shared" si="2"/>
        <v>152</v>
      </c>
      <c r="M15" s="58">
        <f t="shared" si="2"/>
        <v>176</v>
      </c>
      <c r="N15" s="58">
        <f t="shared" si="2"/>
        <v>120</v>
      </c>
      <c r="O15" s="59">
        <f t="shared" si="2"/>
        <v>152</v>
      </c>
    </row>
    <row r="16" spans="1:15">
      <c r="A16" s="60"/>
      <c r="B16" s="61"/>
      <c r="C16" s="93">
        <f>C4-C15</f>
        <v>0</v>
      </c>
      <c r="D16" s="62">
        <f t="shared" ref="D16:O16" si="3">D4-D15</f>
        <v>0</v>
      </c>
      <c r="E16" s="62">
        <f t="shared" si="3"/>
        <v>0</v>
      </c>
      <c r="F16" s="62">
        <f t="shared" si="3"/>
        <v>0</v>
      </c>
      <c r="G16" s="62">
        <f t="shared" si="3"/>
        <v>0</v>
      </c>
      <c r="H16" s="62">
        <f t="shared" si="3"/>
        <v>0</v>
      </c>
      <c r="I16" s="62">
        <f t="shared" si="3"/>
        <v>0</v>
      </c>
      <c r="J16" s="62">
        <f t="shared" si="3"/>
        <v>0</v>
      </c>
      <c r="K16" s="62">
        <f t="shared" si="3"/>
        <v>0</v>
      </c>
      <c r="L16" s="62">
        <f t="shared" si="3"/>
        <v>0</v>
      </c>
      <c r="M16" s="62">
        <f t="shared" si="3"/>
        <v>0</v>
      </c>
      <c r="N16" s="62">
        <f t="shared" si="3"/>
        <v>0</v>
      </c>
      <c r="O16" s="62">
        <f t="shared" si="3"/>
        <v>0</v>
      </c>
    </row>
  </sheetData>
  <mergeCells count="5">
    <mergeCell ref="A1:B1"/>
    <mergeCell ref="A2:B2"/>
    <mergeCell ref="A3:B3"/>
    <mergeCell ref="A4:B4"/>
    <mergeCell ref="A15:B15"/>
  </mergeCells>
  <pageMargins left="0.51181102362204722" right="0.51181102362204722" top="0.78740157480314965" bottom="0.78740157480314965" header="0.31496062992125984" footer="0.31496062992125984"/>
  <pageSetup paperSize="9" scale="81" orientation="landscape" horizontalDpi="4294967294" verticalDpi="4294967294" r:id="rId1"/>
</worksheet>
</file>

<file path=xl/worksheets/sheet15.xml><?xml version="1.0" encoding="utf-8"?>
<worksheet xmlns="http://schemas.openxmlformats.org/spreadsheetml/2006/main" xmlns:r="http://schemas.openxmlformats.org/officeDocument/2006/relationships">
  <sheetPr>
    <pageSetUpPr fitToPage="1"/>
  </sheetPr>
  <dimension ref="A1:O11"/>
  <sheetViews>
    <sheetView workbookViewId="0">
      <selection activeCell="D16" sqref="D16"/>
    </sheetView>
  </sheetViews>
  <sheetFormatPr defaultRowHeight="15"/>
  <cols>
    <col min="2" max="2" width="38.7109375" customWidth="1"/>
  </cols>
  <sheetData>
    <row r="1" spans="1:15">
      <c r="A1" s="111" t="s">
        <v>172</v>
      </c>
      <c r="B1" s="111"/>
      <c r="C1" s="36"/>
      <c r="D1" s="37"/>
      <c r="E1" s="37"/>
      <c r="F1" s="37"/>
      <c r="G1" s="37"/>
      <c r="H1" s="37"/>
      <c r="I1" s="37"/>
      <c r="J1" s="37"/>
      <c r="K1" s="37"/>
      <c r="L1" s="37"/>
      <c r="M1" s="37"/>
      <c r="N1" s="37"/>
      <c r="O1" s="38"/>
    </row>
    <row r="2" spans="1:15">
      <c r="A2" s="112"/>
      <c r="B2" s="113"/>
      <c r="C2" s="39" t="s">
        <v>150</v>
      </c>
      <c r="D2" s="40" t="s">
        <v>14</v>
      </c>
      <c r="E2" s="41" t="s">
        <v>151</v>
      </c>
      <c r="F2" s="41" t="s">
        <v>152</v>
      </c>
      <c r="G2" s="42" t="s">
        <v>153</v>
      </c>
      <c r="H2" s="42" t="s">
        <v>154</v>
      </c>
      <c r="I2" s="41" t="s">
        <v>155</v>
      </c>
      <c r="J2" s="43" t="s">
        <v>156</v>
      </c>
      <c r="K2" s="43" t="s">
        <v>157</v>
      </c>
      <c r="L2" s="42" t="s">
        <v>15</v>
      </c>
      <c r="M2" s="40" t="s">
        <v>158</v>
      </c>
      <c r="N2" s="40" t="s">
        <v>16</v>
      </c>
      <c r="O2" s="44" t="s">
        <v>159</v>
      </c>
    </row>
    <row r="3" spans="1:15">
      <c r="A3" s="114" t="s">
        <v>160</v>
      </c>
      <c r="B3" s="115"/>
      <c r="C3" s="45">
        <f>SUM(D3:O3)</f>
        <v>11</v>
      </c>
      <c r="D3" s="65">
        <v>11</v>
      </c>
      <c r="E3" s="65">
        <v>0</v>
      </c>
      <c r="F3" s="65">
        <v>0</v>
      </c>
      <c r="G3" s="65">
        <v>0</v>
      </c>
      <c r="H3" s="65">
        <v>0</v>
      </c>
      <c r="I3" s="65">
        <v>0</v>
      </c>
      <c r="J3" s="65">
        <v>0</v>
      </c>
      <c r="K3" s="65">
        <v>0</v>
      </c>
      <c r="L3" s="65">
        <v>0</v>
      </c>
      <c r="M3" s="65">
        <v>0</v>
      </c>
      <c r="N3" s="65">
        <v>0</v>
      </c>
      <c r="O3" s="65">
        <v>0</v>
      </c>
    </row>
    <row r="4" spans="1:15">
      <c r="A4" s="116" t="s">
        <v>161</v>
      </c>
      <c r="B4" s="115"/>
      <c r="C4" s="45">
        <f>SUM(D4:O4)</f>
        <v>66</v>
      </c>
      <c r="D4" s="47">
        <f>D3*6</f>
        <v>66</v>
      </c>
      <c r="E4" s="47">
        <f>E3*6</f>
        <v>0</v>
      </c>
      <c r="F4" s="47">
        <f>F3*6</f>
        <v>0</v>
      </c>
      <c r="G4" s="47">
        <f t="shared" ref="G4:O4" si="0">G3*8</f>
        <v>0</v>
      </c>
      <c r="H4" s="47">
        <f t="shared" si="0"/>
        <v>0</v>
      </c>
      <c r="I4" s="47">
        <f t="shared" si="0"/>
        <v>0</v>
      </c>
      <c r="J4" s="47">
        <f t="shared" si="0"/>
        <v>0</v>
      </c>
      <c r="K4" s="47">
        <f t="shared" si="0"/>
        <v>0</v>
      </c>
      <c r="L4" s="47">
        <f t="shared" si="0"/>
        <v>0</v>
      </c>
      <c r="M4" s="47">
        <f t="shared" si="0"/>
        <v>0</v>
      </c>
      <c r="N4" s="47">
        <f t="shared" si="0"/>
        <v>0</v>
      </c>
      <c r="O4" s="47">
        <f t="shared" si="0"/>
        <v>0</v>
      </c>
    </row>
    <row r="5" spans="1:15">
      <c r="A5" s="77" t="s">
        <v>162</v>
      </c>
      <c r="B5" s="49" t="s">
        <v>163</v>
      </c>
      <c r="C5" s="50"/>
      <c r="D5" s="50"/>
      <c r="E5" s="50"/>
      <c r="F5" s="50"/>
      <c r="G5" s="50"/>
      <c r="H5" s="50"/>
      <c r="I5" s="50"/>
      <c r="J5" s="50"/>
      <c r="K5" s="50"/>
      <c r="L5" s="50"/>
      <c r="M5" s="50"/>
      <c r="N5" s="50"/>
      <c r="O5" s="50"/>
    </row>
    <row r="6" spans="1:15" ht="21.75" customHeight="1">
      <c r="A6" s="27">
        <v>4</v>
      </c>
      <c r="B6" s="51" t="s">
        <v>28</v>
      </c>
      <c r="C6" s="66">
        <f>SUM(D6:O6)</f>
        <v>44</v>
      </c>
      <c r="D6" s="67">
        <v>44</v>
      </c>
      <c r="E6" s="67">
        <v>0</v>
      </c>
      <c r="F6" s="67">
        <v>0</v>
      </c>
      <c r="G6" s="67">
        <v>0</v>
      </c>
      <c r="H6" s="67">
        <v>0</v>
      </c>
      <c r="I6" s="67">
        <v>0</v>
      </c>
      <c r="J6" s="67">
        <v>0</v>
      </c>
      <c r="K6" s="67">
        <v>0</v>
      </c>
      <c r="L6" s="67">
        <v>0</v>
      </c>
      <c r="M6" s="67">
        <v>0</v>
      </c>
      <c r="N6" s="67">
        <v>0</v>
      </c>
      <c r="O6" s="67">
        <v>0</v>
      </c>
    </row>
    <row r="7" spans="1:15" ht="21.75" customHeight="1">
      <c r="A7" s="27">
        <v>5</v>
      </c>
      <c r="B7" s="51" t="s">
        <v>173</v>
      </c>
      <c r="C7" s="66">
        <f>SUM(D7:O7)</f>
        <v>22</v>
      </c>
      <c r="D7" s="67">
        <v>22</v>
      </c>
      <c r="E7" s="67">
        <v>0</v>
      </c>
      <c r="F7" s="67">
        <v>0</v>
      </c>
      <c r="G7" s="67">
        <v>0</v>
      </c>
      <c r="H7" s="67">
        <v>0</v>
      </c>
      <c r="I7" s="67">
        <v>0</v>
      </c>
      <c r="J7" s="67">
        <v>0</v>
      </c>
      <c r="K7" s="67">
        <v>0</v>
      </c>
      <c r="L7" s="67">
        <v>0</v>
      </c>
      <c r="M7" s="67">
        <v>0</v>
      </c>
      <c r="N7" s="67">
        <v>0</v>
      </c>
      <c r="O7" s="67">
        <v>0</v>
      </c>
    </row>
    <row r="8" spans="1:15" ht="33" customHeight="1">
      <c r="A8" s="27">
        <v>6</v>
      </c>
      <c r="B8" s="51" t="s">
        <v>40</v>
      </c>
      <c r="C8" s="66">
        <f>SUM(D8:O8)</f>
        <v>0</v>
      </c>
      <c r="D8" s="67"/>
      <c r="E8" s="67">
        <v>0</v>
      </c>
      <c r="F8" s="67">
        <v>0</v>
      </c>
      <c r="G8" s="72">
        <v>0</v>
      </c>
      <c r="H8" s="67">
        <v>0</v>
      </c>
      <c r="I8" s="67">
        <v>0</v>
      </c>
      <c r="J8" s="71">
        <v>0</v>
      </c>
      <c r="K8" s="71">
        <v>0</v>
      </c>
      <c r="L8" s="67">
        <v>0</v>
      </c>
      <c r="M8" s="67">
        <v>0</v>
      </c>
      <c r="N8" s="71">
        <v>0</v>
      </c>
      <c r="O8" s="71">
        <v>0</v>
      </c>
    </row>
    <row r="9" spans="1:15">
      <c r="A9" s="27">
        <v>33</v>
      </c>
      <c r="B9" s="51" t="s">
        <v>170</v>
      </c>
      <c r="C9" s="66">
        <f>SUM(D9:O9)</f>
        <v>0</v>
      </c>
      <c r="D9" s="67"/>
      <c r="E9" s="67"/>
      <c r="F9" s="67"/>
      <c r="G9" s="72">
        <v>0</v>
      </c>
      <c r="H9" s="67"/>
      <c r="I9" s="67"/>
      <c r="J9" s="71"/>
      <c r="K9" s="71"/>
      <c r="L9" s="67">
        <v>0</v>
      </c>
      <c r="M9" s="67"/>
      <c r="N9" s="71"/>
      <c r="O9" s="71"/>
    </row>
    <row r="10" spans="1:15">
      <c r="A10" s="117" t="s">
        <v>150</v>
      </c>
      <c r="B10" s="117"/>
      <c r="C10" s="57">
        <f t="shared" ref="C10:O10" si="1">SUM(C6:C9)</f>
        <v>66</v>
      </c>
      <c r="D10" s="58">
        <f t="shared" si="1"/>
        <v>66</v>
      </c>
      <c r="E10" s="58">
        <f t="shared" si="1"/>
        <v>0</v>
      </c>
      <c r="F10" s="58">
        <f t="shared" si="1"/>
        <v>0</v>
      </c>
      <c r="G10" s="58">
        <f t="shared" si="1"/>
        <v>0</v>
      </c>
      <c r="H10" s="58">
        <f t="shared" si="1"/>
        <v>0</v>
      </c>
      <c r="I10" s="58">
        <f t="shared" si="1"/>
        <v>0</v>
      </c>
      <c r="J10" s="58">
        <f t="shared" si="1"/>
        <v>0</v>
      </c>
      <c r="K10" s="58">
        <f t="shared" si="1"/>
        <v>0</v>
      </c>
      <c r="L10" s="58">
        <f t="shared" si="1"/>
        <v>0</v>
      </c>
      <c r="M10" s="58">
        <f t="shared" si="1"/>
        <v>0</v>
      </c>
      <c r="N10" s="58">
        <f t="shared" si="1"/>
        <v>0</v>
      </c>
      <c r="O10" s="59">
        <f t="shared" si="1"/>
        <v>0</v>
      </c>
    </row>
    <row r="11" spans="1:15">
      <c r="A11" s="78"/>
      <c r="B11" s="61"/>
      <c r="C11" s="61"/>
      <c r="D11" s="62">
        <f t="shared" ref="D11:O11" si="2">D4-D10</f>
        <v>0</v>
      </c>
      <c r="E11" s="62">
        <f t="shared" si="2"/>
        <v>0</v>
      </c>
      <c r="F11" s="62">
        <f t="shared" si="2"/>
        <v>0</v>
      </c>
      <c r="G11" s="62">
        <f t="shared" si="2"/>
        <v>0</v>
      </c>
      <c r="H11" s="62">
        <f t="shared" si="2"/>
        <v>0</v>
      </c>
      <c r="I11" s="62">
        <f t="shared" si="2"/>
        <v>0</v>
      </c>
      <c r="J11" s="62">
        <f t="shared" si="2"/>
        <v>0</v>
      </c>
      <c r="K11" s="62">
        <f t="shared" si="2"/>
        <v>0</v>
      </c>
      <c r="L11" s="62">
        <f t="shared" si="2"/>
        <v>0</v>
      </c>
      <c r="M11" s="62">
        <f t="shared" si="2"/>
        <v>0</v>
      </c>
      <c r="N11" s="62">
        <f t="shared" si="2"/>
        <v>0</v>
      </c>
      <c r="O11" s="62">
        <f t="shared" si="2"/>
        <v>0</v>
      </c>
    </row>
  </sheetData>
  <mergeCells count="5">
    <mergeCell ref="A1:B1"/>
    <mergeCell ref="A2:B2"/>
    <mergeCell ref="A3:B3"/>
    <mergeCell ref="A4:B4"/>
    <mergeCell ref="A10:B10"/>
  </mergeCells>
  <pageMargins left="0.51181102362204722" right="0.51181102362204722" top="0.78740157480314965" bottom="0.78740157480314965" header="0.31496062992125984" footer="0.31496062992125984"/>
  <pageSetup paperSize="9" scale="81" orientation="landscape" horizontalDpi="4294967294" verticalDpi="4294967294" r:id="rId1"/>
</worksheet>
</file>

<file path=xl/worksheets/sheet16.xml><?xml version="1.0" encoding="utf-8"?>
<worksheet xmlns="http://schemas.openxmlformats.org/spreadsheetml/2006/main" xmlns:r="http://schemas.openxmlformats.org/officeDocument/2006/relationships">
  <sheetPr>
    <pageSetUpPr fitToPage="1"/>
  </sheetPr>
  <dimension ref="A1:S17"/>
  <sheetViews>
    <sheetView workbookViewId="0">
      <selection activeCell="G9" sqref="G9"/>
    </sheetView>
  </sheetViews>
  <sheetFormatPr defaultRowHeight="15"/>
  <cols>
    <col min="1" max="1" width="9.140625" style="11"/>
    <col min="2" max="2" width="38.7109375" customWidth="1"/>
  </cols>
  <sheetData>
    <row r="1" spans="1:19">
      <c r="A1" s="111" t="s">
        <v>27</v>
      </c>
      <c r="B1" s="111"/>
      <c r="C1" s="36"/>
      <c r="D1" s="37"/>
      <c r="E1" s="37"/>
      <c r="F1" s="37"/>
      <c r="G1" s="37"/>
      <c r="H1" s="37"/>
      <c r="I1" s="37"/>
      <c r="J1" s="37"/>
      <c r="K1" s="37"/>
      <c r="L1" s="37"/>
      <c r="M1" s="37"/>
      <c r="N1" s="37"/>
      <c r="O1" s="38"/>
    </row>
    <row r="2" spans="1:19">
      <c r="A2" s="112"/>
      <c r="B2" s="113"/>
      <c r="C2" s="39" t="s">
        <v>150</v>
      </c>
      <c r="D2" s="40" t="s">
        <v>14</v>
      </c>
      <c r="E2" s="41" t="s">
        <v>151</v>
      </c>
      <c r="F2" s="41" t="s">
        <v>152</v>
      </c>
      <c r="G2" s="42" t="s">
        <v>153</v>
      </c>
      <c r="H2" s="42" t="s">
        <v>154</v>
      </c>
      <c r="I2" s="41" t="s">
        <v>155</v>
      </c>
      <c r="J2" s="43" t="s">
        <v>156</v>
      </c>
      <c r="K2" s="43" t="s">
        <v>157</v>
      </c>
      <c r="L2" s="42" t="s">
        <v>15</v>
      </c>
      <c r="M2" s="40" t="s">
        <v>158</v>
      </c>
      <c r="N2" s="40" t="s">
        <v>16</v>
      </c>
      <c r="O2" s="44" t="s">
        <v>159</v>
      </c>
    </row>
    <row r="3" spans="1:19">
      <c r="A3" s="114" t="s">
        <v>160</v>
      </c>
      <c r="B3" s="115"/>
      <c r="C3" s="45">
        <f>SUM(D3:O3)</f>
        <v>223</v>
      </c>
      <c r="D3" s="89">
        <v>12</v>
      </c>
      <c r="E3" s="46">
        <v>17</v>
      </c>
      <c r="F3" s="46">
        <v>21</v>
      </c>
      <c r="G3" s="46">
        <v>21</v>
      </c>
      <c r="H3" s="46">
        <v>21</v>
      </c>
      <c r="I3" s="46">
        <v>21</v>
      </c>
      <c r="J3" s="46">
        <v>21</v>
      </c>
      <c r="K3" s="89">
        <v>18</v>
      </c>
      <c r="L3" s="46">
        <v>19</v>
      </c>
      <c r="M3" s="46">
        <v>22</v>
      </c>
      <c r="N3" s="46">
        <v>20</v>
      </c>
      <c r="O3" s="89">
        <v>10</v>
      </c>
    </row>
    <row r="4" spans="1:19">
      <c r="A4" s="116" t="s">
        <v>161</v>
      </c>
      <c r="B4" s="115"/>
      <c r="C4" s="45">
        <f>SUM(D4:O4)</f>
        <v>1726</v>
      </c>
      <c r="D4" s="47">
        <f>D3*6</f>
        <v>72</v>
      </c>
      <c r="E4" s="47">
        <f>E3*6</f>
        <v>102</v>
      </c>
      <c r="F4" s="47">
        <f t="shared" ref="F4:O4" si="0">F3*8</f>
        <v>168</v>
      </c>
      <c r="G4" s="47">
        <f t="shared" si="0"/>
        <v>168</v>
      </c>
      <c r="H4" s="47">
        <f t="shared" si="0"/>
        <v>168</v>
      </c>
      <c r="I4" s="47">
        <f t="shared" si="0"/>
        <v>168</v>
      </c>
      <c r="J4" s="47">
        <f t="shared" si="0"/>
        <v>168</v>
      </c>
      <c r="K4" s="47">
        <f t="shared" si="0"/>
        <v>144</v>
      </c>
      <c r="L4" s="47">
        <f t="shared" si="0"/>
        <v>152</v>
      </c>
      <c r="M4" s="47">
        <f t="shared" si="0"/>
        <v>176</v>
      </c>
      <c r="N4" s="47">
        <f t="shared" si="0"/>
        <v>160</v>
      </c>
      <c r="O4" s="47">
        <f t="shared" si="0"/>
        <v>80</v>
      </c>
    </row>
    <row r="5" spans="1:19">
      <c r="A5" s="48" t="s">
        <v>162</v>
      </c>
      <c r="B5" s="49" t="s">
        <v>163</v>
      </c>
      <c r="C5" s="50"/>
      <c r="D5" s="50"/>
      <c r="E5" s="50"/>
      <c r="F5" s="50"/>
      <c r="G5" s="50"/>
      <c r="H5" s="50"/>
      <c r="I5" s="50"/>
      <c r="J5" s="50"/>
      <c r="K5" s="50"/>
      <c r="L5" s="50"/>
      <c r="M5" s="50"/>
      <c r="N5" s="50"/>
      <c r="O5" s="50"/>
    </row>
    <row r="6" spans="1:19" ht="24" customHeight="1">
      <c r="A6" s="27"/>
      <c r="B6" s="51" t="s">
        <v>174</v>
      </c>
      <c r="C6" s="52">
        <f t="shared" ref="C6:C15" si="1">SUM(D6:O6)</f>
        <v>30</v>
      </c>
      <c r="D6" s="53"/>
      <c r="E6" s="53"/>
      <c r="F6" s="53"/>
      <c r="G6" s="53"/>
      <c r="H6" s="53"/>
      <c r="I6" s="53"/>
      <c r="J6" s="53"/>
      <c r="K6" s="53"/>
      <c r="L6" s="53">
        <v>30</v>
      </c>
      <c r="M6" s="53"/>
      <c r="N6" s="53"/>
      <c r="O6" s="53"/>
    </row>
    <row r="7" spans="1:19" ht="33.75" customHeight="1">
      <c r="A7" s="27"/>
      <c r="B7" s="51" t="s">
        <v>175</v>
      </c>
      <c r="C7" s="52">
        <f t="shared" si="1"/>
        <v>102</v>
      </c>
      <c r="D7" s="53">
        <v>72</v>
      </c>
      <c r="E7" s="53">
        <v>30</v>
      </c>
      <c r="F7" s="53"/>
      <c r="G7" s="53"/>
      <c r="H7" s="53"/>
      <c r="I7" s="53"/>
      <c r="J7" s="53"/>
      <c r="K7" s="53"/>
      <c r="L7" s="53"/>
      <c r="M7" s="53"/>
      <c r="N7" s="53"/>
      <c r="O7" s="53"/>
    </row>
    <row r="8" spans="1:19" ht="21.75" customHeight="1">
      <c r="A8" s="27">
        <v>16</v>
      </c>
      <c r="B8" s="100" t="s">
        <v>182</v>
      </c>
      <c r="C8" s="52">
        <f t="shared" si="1"/>
        <v>342</v>
      </c>
      <c r="D8" s="67"/>
      <c r="E8" s="67"/>
      <c r="F8" s="64"/>
      <c r="G8" s="64"/>
      <c r="H8" s="64"/>
      <c r="I8" s="64"/>
      <c r="J8" s="67">
        <v>68</v>
      </c>
      <c r="K8" s="67">
        <v>104</v>
      </c>
      <c r="L8" s="67">
        <v>122</v>
      </c>
      <c r="M8" s="67">
        <v>48</v>
      </c>
      <c r="N8" s="67"/>
      <c r="O8" s="67"/>
      <c r="P8" s="86"/>
      <c r="Q8" s="86"/>
      <c r="R8" s="86"/>
      <c r="S8" s="86"/>
    </row>
    <row r="9" spans="1:19" ht="21.75" customHeight="1">
      <c r="A9" s="27">
        <v>21</v>
      </c>
      <c r="B9" s="51" t="s">
        <v>58</v>
      </c>
      <c r="C9" s="52">
        <f t="shared" si="1"/>
        <v>330</v>
      </c>
      <c r="D9" s="53"/>
      <c r="E9" s="53">
        <v>72</v>
      </c>
      <c r="F9" s="53">
        <v>128</v>
      </c>
      <c r="G9" s="53">
        <v>130</v>
      </c>
      <c r="H9" s="53"/>
      <c r="I9" s="53"/>
      <c r="J9" s="53"/>
      <c r="K9" s="53"/>
      <c r="L9" s="53"/>
      <c r="M9" s="53"/>
      <c r="N9" s="53"/>
      <c r="O9" s="53"/>
    </row>
    <row r="10" spans="1:19" ht="23.25" customHeight="1">
      <c r="A10" s="27">
        <v>22</v>
      </c>
      <c r="B10" s="51" t="s">
        <v>44</v>
      </c>
      <c r="C10" s="52">
        <f t="shared" si="1"/>
        <v>20</v>
      </c>
      <c r="D10" s="53"/>
      <c r="E10" s="53"/>
      <c r="F10" s="53"/>
      <c r="G10" s="53"/>
      <c r="H10" s="53"/>
      <c r="I10" s="53">
        <v>20</v>
      </c>
      <c r="J10" s="53"/>
      <c r="K10" s="53"/>
      <c r="L10" s="53"/>
      <c r="M10" s="53"/>
      <c r="N10" s="53"/>
      <c r="O10" s="53"/>
    </row>
    <row r="11" spans="1:19" ht="21.75" customHeight="1">
      <c r="A11" s="27">
        <v>23</v>
      </c>
      <c r="B11" s="51" t="s">
        <v>59</v>
      </c>
      <c r="C11" s="52">
        <f t="shared" si="1"/>
        <v>414</v>
      </c>
      <c r="D11" s="53"/>
      <c r="E11" s="53"/>
      <c r="F11" s="53"/>
      <c r="G11" s="53">
        <v>38</v>
      </c>
      <c r="H11" s="53">
        <v>128</v>
      </c>
      <c r="I11" s="53">
        <v>148</v>
      </c>
      <c r="J11" s="55">
        <f>422-362</f>
        <v>60</v>
      </c>
      <c r="K11" s="55">
        <v>40</v>
      </c>
      <c r="L11" s="53"/>
      <c r="M11" s="53"/>
      <c r="N11" s="55"/>
      <c r="O11" s="55"/>
    </row>
    <row r="12" spans="1:19" ht="21.75" customHeight="1">
      <c r="A12" s="27"/>
      <c r="B12" s="51" t="s">
        <v>67</v>
      </c>
      <c r="C12" s="52">
        <f t="shared" si="1"/>
        <v>40</v>
      </c>
      <c r="D12" s="53"/>
      <c r="E12" s="53"/>
      <c r="F12" s="53"/>
      <c r="G12" s="53"/>
      <c r="H12" s="53"/>
      <c r="I12" s="53"/>
      <c r="J12" s="55"/>
      <c r="K12" s="55"/>
      <c r="L12" s="53"/>
      <c r="M12" s="53">
        <v>40</v>
      </c>
      <c r="N12" s="55"/>
      <c r="O12" s="55"/>
    </row>
    <row r="13" spans="1:19" ht="37.5" customHeight="1">
      <c r="A13" s="27">
        <v>25</v>
      </c>
      <c r="B13" s="51" t="s">
        <v>176</v>
      </c>
      <c r="C13" s="52">
        <f t="shared" si="1"/>
        <v>328</v>
      </c>
      <c r="D13" s="53"/>
      <c r="E13" s="53"/>
      <c r="F13" s="53"/>
      <c r="G13" s="53"/>
      <c r="H13" s="53"/>
      <c r="I13" s="53"/>
      <c r="J13" s="55"/>
      <c r="K13" s="55"/>
      <c r="L13" s="53"/>
      <c r="M13" s="92">
        <v>88</v>
      </c>
      <c r="N13" s="79">
        <v>160</v>
      </c>
      <c r="O13" s="79">
        <v>80</v>
      </c>
    </row>
    <row r="14" spans="1:19" ht="21.75" customHeight="1">
      <c r="A14" s="27">
        <v>30</v>
      </c>
      <c r="B14" s="51" t="s">
        <v>46</v>
      </c>
      <c r="C14" s="52">
        <f t="shared" si="1"/>
        <v>40</v>
      </c>
      <c r="D14" s="53"/>
      <c r="E14" s="53"/>
      <c r="F14" s="53"/>
      <c r="G14" s="53"/>
      <c r="H14" s="53">
        <v>40</v>
      </c>
      <c r="I14" s="53"/>
      <c r="J14" s="55"/>
      <c r="K14" s="55"/>
      <c r="L14" s="53"/>
      <c r="M14" s="53"/>
      <c r="N14" s="55"/>
      <c r="O14" s="55"/>
    </row>
    <row r="15" spans="1:19" ht="21" customHeight="1">
      <c r="A15" s="27">
        <v>33</v>
      </c>
      <c r="B15" s="80" t="s">
        <v>166</v>
      </c>
      <c r="C15" s="52">
        <f t="shared" si="1"/>
        <v>80</v>
      </c>
      <c r="D15" s="53"/>
      <c r="E15" s="53"/>
      <c r="F15" s="53">
        <v>40</v>
      </c>
      <c r="G15" s="53"/>
      <c r="H15" s="53"/>
      <c r="I15" s="53"/>
      <c r="J15" s="55">
        <v>40</v>
      </c>
      <c r="K15" s="55"/>
      <c r="L15" s="53"/>
      <c r="M15" s="53"/>
      <c r="N15" s="55"/>
      <c r="O15" s="55"/>
    </row>
    <row r="16" spans="1:19">
      <c r="A16" s="117" t="s">
        <v>168</v>
      </c>
      <c r="B16" s="117"/>
      <c r="C16" s="57">
        <f t="shared" ref="C16:O16" si="2">SUM(C6:C15)</f>
        <v>1726</v>
      </c>
      <c r="D16" s="57">
        <f t="shared" si="2"/>
        <v>72</v>
      </c>
      <c r="E16" s="57">
        <f t="shared" si="2"/>
        <v>102</v>
      </c>
      <c r="F16" s="57">
        <f t="shared" si="2"/>
        <v>168</v>
      </c>
      <c r="G16" s="57">
        <f t="shared" si="2"/>
        <v>168</v>
      </c>
      <c r="H16" s="57">
        <f t="shared" si="2"/>
        <v>168</v>
      </c>
      <c r="I16" s="57">
        <f t="shared" si="2"/>
        <v>168</v>
      </c>
      <c r="J16" s="57">
        <f t="shared" si="2"/>
        <v>168</v>
      </c>
      <c r="K16" s="57">
        <f t="shared" si="2"/>
        <v>144</v>
      </c>
      <c r="L16" s="57">
        <f t="shared" si="2"/>
        <v>152</v>
      </c>
      <c r="M16" s="57">
        <f t="shared" si="2"/>
        <v>176</v>
      </c>
      <c r="N16" s="57">
        <f t="shared" si="2"/>
        <v>160</v>
      </c>
      <c r="O16" s="57">
        <f t="shared" si="2"/>
        <v>80</v>
      </c>
    </row>
    <row r="17" spans="1:15">
      <c r="A17" s="60"/>
      <c r="B17" s="61"/>
      <c r="C17" s="61"/>
      <c r="D17" s="62">
        <f t="shared" ref="D17:O17" si="3">D4-D16</f>
        <v>0</v>
      </c>
      <c r="E17" s="62">
        <f t="shared" si="3"/>
        <v>0</v>
      </c>
      <c r="F17" s="62">
        <f t="shared" si="3"/>
        <v>0</v>
      </c>
      <c r="G17" s="62">
        <f t="shared" si="3"/>
        <v>0</v>
      </c>
      <c r="H17" s="62">
        <f t="shared" si="3"/>
        <v>0</v>
      </c>
      <c r="I17" s="62">
        <f t="shared" si="3"/>
        <v>0</v>
      </c>
      <c r="J17" s="62">
        <f t="shared" si="3"/>
        <v>0</v>
      </c>
      <c r="K17" s="62">
        <f t="shared" si="3"/>
        <v>0</v>
      </c>
      <c r="L17" s="62">
        <f t="shared" si="3"/>
        <v>0</v>
      </c>
      <c r="M17" s="62">
        <f t="shared" si="3"/>
        <v>0</v>
      </c>
      <c r="N17" s="62">
        <f t="shared" si="3"/>
        <v>0</v>
      </c>
      <c r="O17" s="62">
        <f t="shared" si="3"/>
        <v>0</v>
      </c>
    </row>
  </sheetData>
  <mergeCells count="5">
    <mergeCell ref="A1:B1"/>
    <mergeCell ref="A2:B2"/>
    <mergeCell ref="A3:B3"/>
    <mergeCell ref="A4:B4"/>
    <mergeCell ref="A16:B16"/>
  </mergeCells>
  <pageMargins left="0.51181102362204722" right="0.51181102362204722" top="0.78740157480314965" bottom="0.78740157480314965" header="0.31496062992125984" footer="0.31496062992125984"/>
  <pageSetup paperSize="9" scale="81" orientation="landscape" horizontalDpi="4294967294" verticalDpi="4294967294" r:id="rId1"/>
</worksheet>
</file>

<file path=xl/worksheets/sheet17.xml><?xml version="1.0" encoding="utf-8"?>
<worksheet xmlns="http://schemas.openxmlformats.org/spreadsheetml/2006/main" xmlns:r="http://schemas.openxmlformats.org/officeDocument/2006/relationships">
  <sheetPr>
    <pageSetUpPr fitToPage="1"/>
  </sheetPr>
  <dimension ref="A1:O19"/>
  <sheetViews>
    <sheetView workbookViewId="0">
      <selection activeCell="R15" sqref="R15"/>
    </sheetView>
  </sheetViews>
  <sheetFormatPr defaultRowHeight="15"/>
  <cols>
    <col min="1" max="1" width="9.140625" style="11"/>
    <col min="2" max="2" width="38.7109375" customWidth="1"/>
  </cols>
  <sheetData>
    <row r="1" spans="1:15">
      <c r="A1" s="111" t="s">
        <v>53</v>
      </c>
      <c r="B1" s="111"/>
      <c r="C1" s="36"/>
      <c r="D1" s="37"/>
      <c r="E1" s="37"/>
      <c r="F1" s="37"/>
      <c r="G1" s="37"/>
      <c r="H1" s="37"/>
      <c r="I1" s="37"/>
      <c r="J1" s="37"/>
      <c r="K1" s="37"/>
      <c r="L1" s="37"/>
      <c r="M1" s="37"/>
      <c r="N1" s="37"/>
      <c r="O1" s="38"/>
    </row>
    <row r="2" spans="1:15">
      <c r="A2" s="112"/>
      <c r="B2" s="113"/>
      <c r="C2" s="39" t="s">
        <v>150</v>
      </c>
      <c r="D2" s="40" t="s">
        <v>14</v>
      </c>
      <c r="E2" s="41" t="s">
        <v>151</v>
      </c>
      <c r="F2" s="41" t="s">
        <v>152</v>
      </c>
      <c r="G2" s="42" t="s">
        <v>153</v>
      </c>
      <c r="H2" s="42" t="s">
        <v>154</v>
      </c>
      <c r="I2" s="41" t="s">
        <v>155</v>
      </c>
      <c r="J2" s="43" t="s">
        <v>156</v>
      </c>
      <c r="K2" s="43" t="s">
        <v>157</v>
      </c>
      <c r="L2" s="42" t="s">
        <v>15</v>
      </c>
      <c r="M2" s="40" t="s">
        <v>158</v>
      </c>
      <c r="N2" s="40" t="s">
        <v>16</v>
      </c>
      <c r="O2" s="44" t="s">
        <v>159</v>
      </c>
    </row>
    <row r="3" spans="1:15">
      <c r="A3" s="114" t="s">
        <v>160</v>
      </c>
      <c r="B3" s="115"/>
      <c r="C3" s="45">
        <f>SUM(D3:O3)</f>
        <v>223</v>
      </c>
      <c r="D3" s="90">
        <v>14</v>
      </c>
      <c r="E3" s="90">
        <v>15</v>
      </c>
      <c r="F3" s="65">
        <v>21</v>
      </c>
      <c r="G3" s="65">
        <v>21</v>
      </c>
      <c r="H3" s="65">
        <v>21</v>
      </c>
      <c r="I3" s="65">
        <v>21</v>
      </c>
      <c r="J3" s="91">
        <v>12</v>
      </c>
      <c r="K3" s="65">
        <v>23</v>
      </c>
      <c r="L3" s="65">
        <v>19</v>
      </c>
      <c r="M3" s="65">
        <v>22</v>
      </c>
      <c r="N3" s="90">
        <v>15</v>
      </c>
      <c r="O3" s="65">
        <v>19</v>
      </c>
    </row>
    <row r="4" spans="1:15">
      <c r="A4" s="116" t="s">
        <v>161</v>
      </c>
      <c r="B4" s="115"/>
      <c r="C4" s="45">
        <f>SUM(D4:O4)</f>
        <v>1726</v>
      </c>
      <c r="D4" s="47">
        <f>D3*6</f>
        <v>84</v>
      </c>
      <c r="E4" s="47">
        <f>E3*6</f>
        <v>90</v>
      </c>
      <c r="F4" s="47">
        <f t="shared" ref="F4:O4" si="0">F3*8</f>
        <v>168</v>
      </c>
      <c r="G4" s="47">
        <f t="shared" si="0"/>
        <v>168</v>
      </c>
      <c r="H4" s="47">
        <f t="shared" si="0"/>
        <v>168</v>
      </c>
      <c r="I4" s="47">
        <f t="shared" si="0"/>
        <v>168</v>
      </c>
      <c r="J4" s="47">
        <f t="shared" si="0"/>
        <v>96</v>
      </c>
      <c r="K4" s="47">
        <f t="shared" si="0"/>
        <v>184</v>
      </c>
      <c r="L4" s="47">
        <f t="shared" si="0"/>
        <v>152</v>
      </c>
      <c r="M4" s="47">
        <f t="shared" si="0"/>
        <v>176</v>
      </c>
      <c r="N4" s="47">
        <f t="shared" si="0"/>
        <v>120</v>
      </c>
      <c r="O4" s="47">
        <f t="shared" si="0"/>
        <v>152</v>
      </c>
    </row>
    <row r="5" spans="1:15">
      <c r="A5" s="48" t="s">
        <v>162</v>
      </c>
      <c r="B5" s="49" t="s">
        <v>163</v>
      </c>
      <c r="C5" s="50"/>
      <c r="D5" s="50"/>
      <c r="E5" s="50"/>
      <c r="F5" s="50"/>
      <c r="G5" s="50"/>
      <c r="H5" s="50"/>
      <c r="I5" s="50"/>
      <c r="J5" s="50"/>
      <c r="K5" s="50"/>
      <c r="L5" s="50"/>
      <c r="M5" s="50"/>
      <c r="N5" s="50"/>
      <c r="O5" s="50"/>
    </row>
    <row r="6" spans="1:15" ht="31.5" customHeight="1">
      <c r="A6" s="27">
        <v>3</v>
      </c>
      <c r="B6" s="82" t="s">
        <v>177</v>
      </c>
      <c r="C6" s="66">
        <f>SUM(D6:O6)</f>
        <v>40</v>
      </c>
      <c r="D6" s="67"/>
      <c r="E6" s="67"/>
      <c r="F6" s="67"/>
      <c r="G6" s="67"/>
      <c r="H6" s="67"/>
      <c r="I6" s="67"/>
      <c r="J6" s="67"/>
      <c r="K6" s="67"/>
      <c r="L6" s="67">
        <v>40</v>
      </c>
      <c r="M6" s="67"/>
      <c r="N6" s="67"/>
      <c r="O6" s="67"/>
    </row>
    <row r="7" spans="1:15" ht="21.75" customHeight="1">
      <c r="A7" s="27"/>
      <c r="B7" s="82" t="s">
        <v>39</v>
      </c>
      <c r="C7" s="66">
        <f t="shared" ref="C7:C17" si="1">SUM(D7:O7)</f>
        <v>22</v>
      </c>
      <c r="D7" s="67"/>
      <c r="E7" s="67">
        <v>22</v>
      </c>
      <c r="F7" s="67"/>
      <c r="G7" s="67"/>
      <c r="H7" s="67"/>
      <c r="I7" s="67"/>
      <c r="J7" s="67"/>
      <c r="K7" s="67"/>
      <c r="L7" s="67"/>
      <c r="M7" s="67"/>
      <c r="N7" s="67"/>
      <c r="O7" s="67"/>
    </row>
    <row r="8" spans="1:15" ht="31.5" customHeight="1">
      <c r="A8" s="27"/>
      <c r="B8" s="82" t="s">
        <v>185</v>
      </c>
      <c r="C8" s="66">
        <f t="shared" si="1"/>
        <v>102</v>
      </c>
      <c r="D8" s="67">
        <v>84</v>
      </c>
      <c r="E8" s="67">
        <v>18</v>
      </c>
      <c r="F8" s="67"/>
      <c r="G8" s="67"/>
      <c r="H8" s="67"/>
      <c r="I8" s="67"/>
      <c r="J8" s="67"/>
      <c r="K8" s="67"/>
      <c r="L8" s="67"/>
      <c r="M8" s="67"/>
      <c r="N8" s="67"/>
      <c r="O8" s="67"/>
    </row>
    <row r="9" spans="1:15" ht="31.5" customHeight="1">
      <c r="A9" s="27">
        <v>8</v>
      </c>
      <c r="B9" s="82" t="s">
        <v>169</v>
      </c>
      <c r="C9" s="66">
        <f t="shared" si="1"/>
        <v>40</v>
      </c>
      <c r="D9" s="67"/>
      <c r="E9" s="67"/>
      <c r="F9" s="67"/>
      <c r="G9" s="67"/>
      <c r="H9" s="67">
        <v>20</v>
      </c>
      <c r="I9" s="67"/>
      <c r="J9" s="67"/>
      <c r="K9" s="67"/>
      <c r="L9" s="67">
        <v>20</v>
      </c>
      <c r="M9" s="67"/>
      <c r="N9" s="67"/>
      <c r="O9" s="67"/>
    </row>
    <row r="10" spans="1:15" ht="30.75" customHeight="1">
      <c r="A10" s="27"/>
      <c r="B10" s="82" t="s">
        <v>178</v>
      </c>
      <c r="C10" s="66">
        <f t="shared" si="1"/>
        <v>351</v>
      </c>
      <c r="D10" s="64"/>
      <c r="E10" s="64"/>
      <c r="F10" s="64"/>
      <c r="G10" s="64"/>
      <c r="H10" s="64">
        <v>148</v>
      </c>
      <c r="I10" s="67">
        <v>168</v>
      </c>
      <c r="J10" s="67">
        <v>35</v>
      </c>
      <c r="K10" s="67"/>
      <c r="L10" s="67"/>
      <c r="M10" s="67"/>
      <c r="N10" s="67"/>
      <c r="O10" s="67"/>
    </row>
    <row r="11" spans="1:15" ht="31.5" customHeight="1">
      <c r="A11" s="27"/>
      <c r="B11" s="82" t="s">
        <v>179</v>
      </c>
      <c r="C11" s="66">
        <f t="shared" si="1"/>
        <v>40</v>
      </c>
      <c r="D11" s="67"/>
      <c r="E11" s="67"/>
      <c r="F11" s="67"/>
      <c r="G11" s="67"/>
      <c r="H11" s="67"/>
      <c r="I11" s="67"/>
      <c r="J11" s="67"/>
      <c r="K11" s="67"/>
      <c r="L11" s="67"/>
      <c r="M11" s="67"/>
      <c r="N11" s="67">
        <v>40</v>
      </c>
      <c r="O11" s="67"/>
    </row>
    <row r="12" spans="1:15" ht="22.5" customHeight="1">
      <c r="A12" s="27">
        <v>13</v>
      </c>
      <c r="B12" s="82" t="s">
        <v>42</v>
      </c>
      <c r="C12" s="66">
        <f t="shared" si="1"/>
        <v>40</v>
      </c>
      <c r="D12" s="68"/>
      <c r="E12" s="68"/>
      <c r="F12" s="67">
        <v>20</v>
      </c>
      <c r="G12" s="69"/>
      <c r="H12" s="67"/>
      <c r="I12" s="68"/>
      <c r="J12" s="70"/>
      <c r="K12" s="70"/>
      <c r="L12" s="67">
        <v>20</v>
      </c>
      <c r="M12" s="67"/>
      <c r="N12" s="70"/>
      <c r="O12" s="70"/>
    </row>
    <row r="13" spans="1:15" ht="21" customHeight="1">
      <c r="B13" s="88" t="s">
        <v>187</v>
      </c>
      <c r="C13" s="66">
        <f t="shared" si="1"/>
        <v>297</v>
      </c>
      <c r="D13" s="64"/>
      <c r="E13" s="64"/>
      <c r="F13" s="64"/>
      <c r="G13" s="64"/>
      <c r="H13" s="64"/>
      <c r="I13" s="64"/>
      <c r="J13" s="64"/>
      <c r="K13" s="64"/>
      <c r="L13" s="64"/>
      <c r="M13" s="64">
        <v>65</v>
      </c>
      <c r="N13" s="64">
        <v>80</v>
      </c>
      <c r="O13" s="64">
        <v>152</v>
      </c>
    </row>
    <row r="14" spans="1:15" ht="35.25" customHeight="1">
      <c r="A14" s="27">
        <v>20</v>
      </c>
      <c r="B14" s="82" t="s">
        <v>57</v>
      </c>
      <c r="C14" s="66">
        <f t="shared" si="1"/>
        <v>326</v>
      </c>
      <c r="D14" s="68"/>
      <c r="E14" s="83">
        <v>10</v>
      </c>
      <c r="F14" s="83">
        <v>148</v>
      </c>
      <c r="G14" s="84">
        <v>168</v>
      </c>
      <c r="H14" s="64"/>
      <c r="I14" s="64"/>
      <c r="J14" s="64"/>
      <c r="K14" s="70"/>
      <c r="L14" s="67"/>
      <c r="M14" s="67"/>
      <c r="N14" s="70"/>
      <c r="O14" s="70"/>
    </row>
    <row r="15" spans="1:15" s="24" customFormat="1" ht="22.5" customHeight="1">
      <c r="A15" s="27"/>
      <c r="B15" s="82" t="s">
        <v>180</v>
      </c>
      <c r="C15" s="66">
        <f t="shared" si="1"/>
        <v>40</v>
      </c>
      <c r="D15" s="68"/>
      <c r="E15" s="68"/>
      <c r="F15" s="67"/>
      <c r="G15" s="69"/>
      <c r="H15" s="67"/>
      <c r="I15" s="67"/>
      <c r="J15" s="70"/>
      <c r="K15" s="70"/>
      <c r="L15" s="67"/>
      <c r="M15" s="67">
        <v>40</v>
      </c>
      <c r="N15" s="70"/>
      <c r="O15" s="70"/>
    </row>
    <row r="16" spans="1:15" ht="24" customHeight="1">
      <c r="A16" s="27">
        <v>24</v>
      </c>
      <c r="B16" s="82" t="s">
        <v>60</v>
      </c>
      <c r="C16" s="66">
        <f t="shared" si="1"/>
        <v>348</v>
      </c>
      <c r="D16" s="68"/>
      <c r="E16" s="67"/>
      <c r="F16" s="67"/>
      <c r="G16" s="72"/>
      <c r="H16" s="67"/>
      <c r="I16" s="67"/>
      <c r="J16" s="71">
        <v>61</v>
      </c>
      <c r="K16" s="71">
        <v>184</v>
      </c>
      <c r="L16" s="67">
        <v>32</v>
      </c>
      <c r="M16" s="67">
        <v>71</v>
      </c>
      <c r="N16" s="71"/>
      <c r="O16" s="71"/>
    </row>
    <row r="17" spans="1:15">
      <c r="A17" s="27">
        <v>33</v>
      </c>
      <c r="B17" s="56" t="s">
        <v>166</v>
      </c>
      <c r="C17" s="66">
        <f t="shared" si="1"/>
        <v>80</v>
      </c>
      <c r="D17" s="68"/>
      <c r="E17" s="67">
        <v>40</v>
      </c>
      <c r="F17" s="67"/>
      <c r="G17" s="72"/>
      <c r="H17" s="67"/>
      <c r="I17" s="67"/>
      <c r="J17" s="71"/>
      <c r="K17" s="71"/>
      <c r="L17" s="67">
        <v>40</v>
      </c>
      <c r="M17" s="67"/>
      <c r="N17" s="71"/>
      <c r="O17" s="71"/>
    </row>
    <row r="18" spans="1:15">
      <c r="A18" s="117" t="s">
        <v>168</v>
      </c>
      <c r="B18" s="117"/>
      <c r="C18" s="57">
        <f>SUM(C6:C17)</f>
        <v>1726</v>
      </c>
      <c r="D18" s="57">
        <f t="shared" ref="D18:O18" si="2">SUM(D6:D17)</f>
        <v>84</v>
      </c>
      <c r="E18" s="57">
        <f t="shared" si="2"/>
        <v>90</v>
      </c>
      <c r="F18" s="57">
        <f t="shared" si="2"/>
        <v>168</v>
      </c>
      <c r="G18" s="57">
        <f t="shared" si="2"/>
        <v>168</v>
      </c>
      <c r="H18" s="57">
        <f t="shared" si="2"/>
        <v>168</v>
      </c>
      <c r="I18" s="57">
        <f t="shared" si="2"/>
        <v>168</v>
      </c>
      <c r="J18" s="57">
        <f t="shared" si="2"/>
        <v>96</v>
      </c>
      <c r="K18" s="57">
        <f t="shared" si="2"/>
        <v>184</v>
      </c>
      <c r="L18" s="57">
        <f t="shared" si="2"/>
        <v>152</v>
      </c>
      <c r="M18" s="57">
        <f t="shared" si="2"/>
        <v>176</v>
      </c>
      <c r="N18" s="57">
        <f t="shared" si="2"/>
        <v>120</v>
      </c>
      <c r="O18" s="57">
        <f t="shared" si="2"/>
        <v>152</v>
      </c>
    </row>
    <row r="19" spans="1:15">
      <c r="A19" s="60"/>
      <c r="B19" s="61"/>
      <c r="C19" s="93">
        <f t="shared" ref="C19:O19" si="3">C4-C18</f>
        <v>0</v>
      </c>
      <c r="D19" s="62">
        <f t="shared" si="3"/>
        <v>0</v>
      </c>
      <c r="E19" s="62">
        <f t="shared" si="3"/>
        <v>0</v>
      </c>
      <c r="F19" s="62">
        <f t="shared" si="3"/>
        <v>0</v>
      </c>
      <c r="G19" s="62">
        <f t="shared" si="3"/>
        <v>0</v>
      </c>
      <c r="H19" s="62">
        <f t="shared" si="3"/>
        <v>0</v>
      </c>
      <c r="I19" s="62">
        <f t="shared" si="3"/>
        <v>0</v>
      </c>
      <c r="J19" s="62">
        <f t="shared" si="3"/>
        <v>0</v>
      </c>
      <c r="K19" s="62">
        <f t="shared" si="3"/>
        <v>0</v>
      </c>
      <c r="L19" s="62">
        <f t="shared" si="3"/>
        <v>0</v>
      </c>
      <c r="M19" s="62">
        <f t="shared" si="3"/>
        <v>0</v>
      </c>
      <c r="N19" s="62">
        <f t="shared" si="3"/>
        <v>0</v>
      </c>
      <c r="O19" s="62">
        <f t="shared" si="3"/>
        <v>0</v>
      </c>
    </row>
  </sheetData>
  <mergeCells count="5">
    <mergeCell ref="A1:B1"/>
    <mergeCell ref="A2:B2"/>
    <mergeCell ref="A3:B3"/>
    <mergeCell ref="A4:B4"/>
    <mergeCell ref="A18:B18"/>
  </mergeCells>
  <pageMargins left="0.51181102362204722" right="0.51181102362204722" top="0.78740157480314965" bottom="0.78740157480314965" header="0.31496062992125984" footer="0.31496062992125984"/>
  <pageSetup paperSize="9" scale="81" orientation="landscape" horizontalDpi="4294967294" verticalDpi="4294967294" r:id="rId1"/>
</worksheet>
</file>

<file path=xl/worksheets/sheet18.xml><?xml version="1.0" encoding="utf-8"?>
<worksheet xmlns="http://schemas.openxmlformats.org/spreadsheetml/2006/main" xmlns:r="http://schemas.openxmlformats.org/officeDocument/2006/relationships">
  <sheetPr>
    <pageSetUpPr fitToPage="1"/>
  </sheetPr>
  <dimension ref="A1:S17"/>
  <sheetViews>
    <sheetView workbookViewId="0">
      <selection sqref="A1:XFD1048576"/>
    </sheetView>
  </sheetViews>
  <sheetFormatPr defaultRowHeight="15"/>
  <cols>
    <col min="1" max="1" width="9.140625" style="11"/>
    <col min="2" max="2" width="38.7109375" customWidth="1"/>
  </cols>
  <sheetData>
    <row r="1" spans="1:19">
      <c r="A1" s="111" t="s">
        <v>54</v>
      </c>
      <c r="B1" s="111"/>
      <c r="C1" s="36"/>
      <c r="D1" s="37"/>
      <c r="E1" s="37"/>
      <c r="F1" s="37"/>
      <c r="G1" s="37"/>
      <c r="H1" s="37"/>
      <c r="I1" s="37"/>
      <c r="J1" s="37"/>
      <c r="K1" s="37"/>
      <c r="L1" s="37"/>
      <c r="M1" s="37"/>
      <c r="N1" s="37"/>
      <c r="O1" s="38"/>
    </row>
    <row r="2" spans="1:19">
      <c r="A2" s="112"/>
      <c r="B2" s="113"/>
      <c r="C2" s="39" t="s">
        <v>150</v>
      </c>
      <c r="D2" s="40" t="s">
        <v>14</v>
      </c>
      <c r="E2" s="41" t="s">
        <v>151</v>
      </c>
      <c r="F2" s="41" t="s">
        <v>152</v>
      </c>
      <c r="G2" s="42" t="s">
        <v>153</v>
      </c>
      <c r="H2" s="42" t="s">
        <v>154</v>
      </c>
      <c r="I2" s="41" t="s">
        <v>155</v>
      </c>
      <c r="J2" s="43" t="s">
        <v>156</v>
      </c>
      <c r="K2" s="43" t="s">
        <v>157</v>
      </c>
      <c r="L2" s="42" t="s">
        <v>15</v>
      </c>
      <c r="M2" s="40" t="s">
        <v>158</v>
      </c>
      <c r="N2" s="40" t="s">
        <v>16</v>
      </c>
      <c r="O2" s="44" t="s">
        <v>159</v>
      </c>
    </row>
    <row r="3" spans="1:19">
      <c r="A3" s="114" t="s">
        <v>160</v>
      </c>
      <c r="B3" s="115"/>
      <c r="C3" s="45">
        <f>SUM(D3:O3)</f>
        <v>224</v>
      </c>
      <c r="D3" s="65">
        <v>22</v>
      </c>
      <c r="E3" s="65">
        <v>17</v>
      </c>
      <c r="F3" s="65">
        <v>21</v>
      </c>
      <c r="G3" s="65">
        <v>21</v>
      </c>
      <c r="H3" s="65">
        <v>21</v>
      </c>
      <c r="I3" s="65">
        <v>21</v>
      </c>
      <c r="J3" s="65">
        <v>21</v>
      </c>
      <c r="K3" s="65">
        <v>23</v>
      </c>
      <c r="L3" s="65">
        <v>19</v>
      </c>
      <c r="M3" s="65">
        <v>22</v>
      </c>
      <c r="N3" s="90">
        <v>6</v>
      </c>
      <c r="O3" s="90">
        <v>10</v>
      </c>
    </row>
    <row r="4" spans="1:19">
      <c r="A4" s="116" t="s">
        <v>161</v>
      </c>
      <c r="B4" s="115"/>
      <c r="C4" s="45">
        <f>SUM(D4:O4)</f>
        <v>1714</v>
      </c>
      <c r="D4" s="47">
        <f>D3*6</f>
        <v>132</v>
      </c>
      <c r="E4" s="47">
        <f>E3*6</f>
        <v>102</v>
      </c>
      <c r="F4" s="47">
        <f t="shared" ref="F4:N4" si="0">F3*8</f>
        <v>168</v>
      </c>
      <c r="G4" s="47">
        <f t="shared" si="0"/>
        <v>168</v>
      </c>
      <c r="H4" s="47">
        <f t="shared" si="0"/>
        <v>168</v>
      </c>
      <c r="I4" s="47">
        <f t="shared" si="0"/>
        <v>168</v>
      </c>
      <c r="J4" s="47">
        <f t="shared" si="0"/>
        <v>168</v>
      </c>
      <c r="K4" s="47">
        <f t="shared" si="0"/>
        <v>184</v>
      </c>
      <c r="L4" s="47">
        <f t="shared" si="0"/>
        <v>152</v>
      </c>
      <c r="M4" s="47">
        <f t="shared" si="0"/>
        <v>176</v>
      </c>
      <c r="N4" s="47">
        <f t="shared" si="0"/>
        <v>48</v>
      </c>
      <c r="O4" s="47">
        <f>O3*8</f>
        <v>80</v>
      </c>
    </row>
    <row r="5" spans="1:19">
      <c r="A5" s="48" t="s">
        <v>162</v>
      </c>
      <c r="B5" s="49" t="s">
        <v>163</v>
      </c>
      <c r="C5" s="50"/>
      <c r="D5" s="50"/>
      <c r="E5" s="50"/>
      <c r="F5" s="50"/>
      <c r="G5" s="50"/>
      <c r="H5" s="50"/>
      <c r="I5" s="50"/>
      <c r="J5" s="50"/>
      <c r="K5" s="50"/>
      <c r="L5" s="50"/>
      <c r="M5" s="50"/>
      <c r="N5" s="50"/>
      <c r="O5" s="50"/>
    </row>
    <row r="6" spans="1:19" ht="24" customHeight="1">
      <c r="A6" s="27"/>
      <c r="B6" s="51" t="s">
        <v>174</v>
      </c>
      <c r="C6" s="52">
        <f t="shared" ref="C6" si="1">SUM(D6:O6)</f>
        <v>31</v>
      </c>
      <c r="D6" s="53"/>
      <c r="E6" s="53"/>
      <c r="F6" s="53"/>
      <c r="G6" s="53"/>
      <c r="H6" s="53"/>
      <c r="I6" s="53"/>
      <c r="J6" s="53"/>
      <c r="K6" s="53"/>
      <c r="L6" s="53">
        <v>31</v>
      </c>
      <c r="M6" s="53"/>
      <c r="N6" s="53"/>
      <c r="O6" s="53"/>
    </row>
    <row r="7" spans="1:19" ht="21.75" customHeight="1">
      <c r="A7" s="27"/>
      <c r="B7" s="82" t="s">
        <v>39</v>
      </c>
      <c r="C7" s="66">
        <f t="shared" ref="C7:C15" si="2">SUM(D7:O7)</f>
        <v>40</v>
      </c>
      <c r="D7" s="67"/>
      <c r="E7" s="67">
        <v>40</v>
      </c>
      <c r="F7" s="67"/>
      <c r="G7" s="67"/>
      <c r="H7" s="67"/>
      <c r="I7" s="67"/>
      <c r="J7" s="67"/>
      <c r="K7" s="67"/>
      <c r="L7" s="67"/>
      <c r="M7" s="67"/>
      <c r="N7" s="67"/>
      <c r="O7" s="67"/>
    </row>
    <row r="8" spans="1:19" ht="25.5" customHeight="1">
      <c r="A8" s="27"/>
      <c r="B8" s="51" t="s">
        <v>181</v>
      </c>
      <c r="C8" s="66">
        <f t="shared" si="2"/>
        <v>132</v>
      </c>
      <c r="D8" s="67">
        <v>132</v>
      </c>
      <c r="E8" s="67"/>
      <c r="F8" s="67"/>
      <c r="G8" s="67"/>
      <c r="H8" s="67"/>
      <c r="I8" s="67"/>
      <c r="J8" s="67"/>
      <c r="K8" s="67"/>
      <c r="L8" s="67"/>
      <c r="M8" s="67"/>
      <c r="N8" s="67"/>
      <c r="O8" s="67"/>
    </row>
    <row r="9" spans="1:19" s="85" customFormat="1" ht="21.75" customHeight="1">
      <c r="A9" s="27">
        <v>12</v>
      </c>
      <c r="B9" s="51" t="s">
        <v>55</v>
      </c>
      <c r="C9" s="66">
        <f t="shared" si="2"/>
        <v>334</v>
      </c>
      <c r="D9" s="67"/>
      <c r="E9" s="94"/>
      <c r="F9" s="94"/>
      <c r="G9" s="94"/>
      <c r="H9" s="94"/>
      <c r="I9" s="67"/>
      <c r="J9" s="67">
        <v>109</v>
      </c>
      <c r="K9" s="67">
        <v>184</v>
      </c>
      <c r="L9" s="67">
        <v>41</v>
      </c>
      <c r="M9" s="67"/>
      <c r="N9" s="67"/>
      <c r="O9" s="67"/>
      <c r="P9"/>
      <c r="Q9"/>
      <c r="R9"/>
      <c r="S9"/>
    </row>
    <row r="10" spans="1:19" ht="21.75" customHeight="1">
      <c r="A10" s="27">
        <v>17</v>
      </c>
      <c r="B10" s="51" t="s">
        <v>52</v>
      </c>
      <c r="C10" s="66">
        <f t="shared" si="2"/>
        <v>40</v>
      </c>
      <c r="D10" s="68"/>
      <c r="E10" s="68"/>
      <c r="F10" s="67"/>
      <c r="G10" s="69"/>
      <c r="H10" s="67"/>
      <c r="I10" s="67">
        <v>20</v>
      </c>
      <c r="J10" s="70"/>
      <c r="K10" s="70"/>
      <c r="L10" s="67">
        <v>20</v>
      </c>
      <c r="M10" s="67"/>
      <c r="N10" s="67"/>
      <c r="O10" s="70"/>
    </row>
    <row r="11" spans="1:19" ht="35.25" customHeight="1">
      <c r="A11" s="27">
        <v>20</v>
      </c>
      <c r="B11" s="51" t="s">
        <v>57</v>
      </c>
      <c r="C11" s="66">
        <f t="shared" si="2"/>
        <v>297</v>
      </c>
      <c r="D11" s="68"/>
      <c r="E11" s="83">
        <v>22</v>
      </c>
      <c r="F11" s="83">
        <v>168</v>
      </c>
      <c r="G11" s="84">
        <v>107</v>
      </c>
      <c r="H11" s="64"/>
      <c r="I11" s="64"/>
      <c r="J11" s="64"/>
      <c r="K11" s="70"/>
      <c r="L11" s="67"/>
      <c r="M11" s="67"/>
      <c r="N11" s="70"/>
      <c r="O11" s="70"/>
    </row>
    <row r="12" spans="1:19" ht="24" customHeight="1">
      <c r="A12" s="27">
        <v>26</v>
      </c>
      <c r="B12" s="51" t="s">
        <v>61</v>
      </c>
      <c r="C12" s="66">
        <f t="shared" si="2"/>
        <v>398</v>
      </c>
      <c r="D12" s="68"/>
      <c r="E12" s="67"/>
      <c r="F12" s="67"/>
      <c r="G12" s="72">
        <v>23</v>
      </c>
      <c r="H12" s="67">
        <v>168</v>
      </c>
      <c r="I12" s="67">
        <v>148</v>
      </c>
      <c r="J12" s="71">
        <v>59</v>
      </c>
      <c r="K12" s="71"/>
      <c r="L12" s="67"/>
      <c r="M12" s="67"/>
      <c r="N12" s="71"/>
      <c r="O12" s="71"/>
    </row>
    <row r="13" spans="1:19" ht="20.25" customHeight="1">
      <c r="A13" s="11">
        <v>31</v>
      </c>
      <c r="B13" s="88" t="s">
        <v>187</v>
      </c>
      <c r="C13" s="66">
        <f t="shared" si="2"/>
        <v>304</v>
      </c>
      <c r="D13" s="64"/>
      <c r="E13" s="64"/>
      <c r="F13" s="64"/>
      <c r="G13" s="64"/>
      <c r="H13" s="64"/>
      <c r="I13" s="64"/>
      <c r="J13" s="64"/>
      <c r="K13" s="64"/>
      <c r="L13" s="64"/>
      <c r="M13" s="64">
        <v>176</v>
      </c>
      <c r="N13" s="64">
        <v>48</v>
      </c>
      <c r="O13" s="64">
        <v>80</v>
      </c>
    </row>
    <row r="14" spans="1:19" ht="24" customHeight="1">
      <c r="A14" s="27">
        <v>32</v>
      </c>
      <c r="B14" s="51" t="s">
        <v>47</v>
      </c>
      <c r="C14" s="66">
        <f t="shared" si="2"/>
        <v>58</v>
      </c>
      <c r="D14" s="68"/>
      <c r="E14" s="67"/>
      <c r="F14" s="67"/>
      <c r="G14" s="72">
        <v>38</v>
      </c>
      <c r="H14" s="67"/>
      <c r="I14" s="67"/>
      <c r="J14" s="71"/>
      <c r="K14" s="71"/>
      <c r="L14" s="67">
        <v>20</v>
      </c>
      <c r="M14" s="67"/>
      <c r="N14" s="71"/>
      <c r="O14" s="71"/>
    </row>
    <row r="15" spans="1:19" ht="21.75" customHeight="1">
      <c r="A15" s="27">
        <v>33</v>
      </c>
      <c r="B15" s="56" t="s">
        <v>166</v>
      </c>
      <c r="C15" s="66">
        <f t="shared" si="2"/>
        <v>80</v>
      </c>
      <c r="D15" s="67"/>
      <c r="E15" s="67">
        <v>40</v>
      </c>
      <c r="F15" s="67"/>
      <c r="G15" s="72"/>
      <c r="H15" s="67"/>
      <c r="I15" s="67"/>
      <c r="J15" s="71"/>
      <c r="K15" s="71"/>
      <c r="L15" s="67">
        <v>40</v>
      </c>
      <c r="M15" s="67"/>
      <c r="N15" s="71"/>
      <c r="O15" s="71"/>
    </row>
    <row r="16" spans="1:19">
      <c r="A16" s="117" t="s">
        <v>168</v>
      </c>
      <c r="B16" s="117"/>
      <c r="C16" s="87">
        <f>SUM(C6:C15)</f>
        <v>1714</v>
      </c>
      <c r="D16" s="87">
        <f t="shared" ref="D16:O16" si="3">SUM(D6:D15)</f>
        <v>132</v>
      </c>
      <c r="E16" s="87">
        <f t="shared" si="3"/>
        <v>102</v>
      </c>
      <c r="F16" s="87">
        <f t="shared" si="3"/>
        <v>168</v>
      </c>
      <c r="G16" s="87">
        <f t="shared" si="3"/>
        <v>168</v>
      </c>
      <c r="H16" s="87">
        <f t="shared" si="3"/>
        <v>168</v>
      </c>
      <c r="I16" s="87">
        <f t="shared" si="3"/>
        <v>168</v>
      </c>
      <c r="J16" s="87">
        <f t="shared" si="3"/>
        <v>168</v>
      </c>
      <c r="K16" s="87">
        <f t="shared" si="3"/>
        <v>184</v>
      </c>
      <c r="L16" s="87">
        <f t="shared" si="3"/>
        <v>152</v>
      </c>
      <c r="M16" s="87">
        <f t="shared" si="3"/>
        <v>176</v>
      </c>
      <c r="N16" s="87">
        <f t="shared" si="3"/>
        <v>48</v>
      </c>
      <c r="O16" s="87">
        <f t="shared" si="3"/>
        <v>80</v>
      </c>
    </row>
    <row r="17" spans="1:15">
      <c r="A17" s="60"/>
      <c r="B17" s="61"/>
      <c r="C17" s="61"/>
      <c r="D17" s="62">
        <f t="shared" ref="D17:O17" si="4">D4-D16</f>
        <v>0</v>
      </c>
      <c r="E17" s="62">
        <f t="shared" si="4"/>
        <v>0</v>
      </c>
      <c r="F17" s="62">
        <f t="shared" si="4"/>
        <v>0</v>
      </c>
      <c r="G17" s="62">
        <f t="shared" si="4"/>
        <v>0</v>
      </c>
      <c r="H17" s="62">
        <f t="shared" si="4"/>
        <v>0</v>
      </c>
      <c r="I17" s="62">
        <f t="shared" si="4"/>
        <v>0</v>
      </c>
      <c r="J17" s="62">
        <f t="shared" si="4"/>
        <v>0</v>
      </c>
      <c r="K17" s="62">
        <f t="shared" si="4"/>
        <v>0</v>
      </c>
      <c r="L17" s="62">
        <f t="shared" si="4"/>
        <v>0</v>
      </c>
      <c r="M17" s="62">
        <f t="shared" si="4"/>
        <v>0</v>
      </c>
      <c r="N17" s="62">
        <f t="shared" si="4"/>
        <v>0</v>
      </c>
      <c r="O17" s="62">
        <f t="shared" si="4"/>
        <v>0</v>
      </c>
    </row>
  </sheetData>
  <mergeCells count="5">
    <mergeCell ref="A1:B1"/>
    <mergeCell ref="A2:B2"/>
    <mergeCell ref="A3:B3"/>
    <mergeCell ref="A4:B4"/>
    <mergeCell ref="A16:B16"/>
  </mergeCells>
  <pageMargins left="0.47" right="0.51181102362204722" top="0.78740157480314965" bottom="0.78740157480314965" header="0.31496062992125984" footer="0.31496062992125984"/>
  <pageSetup paperSize="9" scale="81" orientation="landscape" horizontalDpi="4294967294" verticalDpi="4294967294" r:id="rId1"/>
</worksheet>
</file>

<file path=xl/worksheets/sheet19.xml><?xml version="1.0" encoding="utf-8"?>
<worksheet xmlns="http://schemas.openxmlformats.org/spreadsheetml/2006/main" xmlns:r="http://schemas.openxmlformats.org/officeDocument/2006/relationships">
  <dimension ref="A1:S17"/>
  <sheetViews>
    <sheetView workbookViewId="0">
      <selection activeCell="E8" sqref="E8"/>
    </sheetView>
  </sheetViews>
  <sheetFormatPr defaultRowHeight="15"/>
  <cols>
    <col min="1" max="1" width="9.140625" style="11"/>
    <col min="2" max="2" width="38.7109375" customWidth="1"/>
  </cols>
  <sheetData>
    <row r="1" spans="1:19">
      <c r="A1" s="111" t="s">
        <v>54</v>
      </c>
      <c r="B1" s="111"/>
      <c r="C1" s="36"/>
      <c r="D1" s="37"/>
      <c r="E1" s="37"/>
      <c r="F1" s="37"/>
      <c r="G1" s="37"/>
      <c r="H1" s="37"/>
      <c r="I1" s="37"/>
      <c r="J1" s="37"/>
      <c r="K1" s="37"/>
      <c r="L1" s="37"/>
      <c r="M1" s="37"/>
      <c r="N1" s="37"/>
      <c r="O1" s="38"/>
    </row>
    <row r="2" spans="1:19">
      <c r="A2" s="112"/>
      <c r="B2" s="113"/>
      <c r="C2" s="39" t="s">
        <v>150</v>
      </c>
      <c r="D2" s="40" t="s">
        <v>14</v>
      </c>
      <c r="E2" s="41" t="s">
        <v>151</v>
      </c>
      <c r="F2" s="41" t="s">
        <v>152</v>
      </c>
      <c r="G2" s="42" t="s">
        <v>153</v>
      </c>
      <c r="H2" s="42" t="s">
        <v>154</v>
      </c>
      <c r="I2" s="41" t="s">
        <v>155</v>
      </c>
      <c r="J2" s="99" t="s">
        <v>156</v>
      </c>
      <c r="K2" s="99" t="s">
        <v>157</v>
      </c>
      <c r="L2" s="42" t="s">
        <v>15</v>
      </c>
      <c r="M2" s="40" t="s">
        <v>158</v>
      </c>
      <c r="N2" s="40" t="s">
        <v>16</v>
      </c>
      <c r="O2" s="44" t="s">
        <v>159</v>
      </c>
    </row>
    <row r="3" spans="1:19">
      <c r="A3" s="114" t="s">
        <v>160</v>
      </c>
      <c r="B3" s="115"/>
      <c r="C3" s="45">
        <f>SUM(D3:O3)</f>
        <v>224</v>
      </c>
      <c r="D3" s="65">
        <v>22</v>
      </c>
      <c r="E3" s="65">
        <v>17</v>
      </c>
      <c r="F3" s="65">
        <v>21</v>
      </c>
      <c r="G3" s="65">
        <v>21</v>
      </c>
      <c r="H3" s="65">
        <v>21</v>
      </c>
      <c r="I3" s="65">
        <v>21</v>
      </c>
      <c r="J3" s="65">
        <v>21</v>
      </c>
      <c r="K3" s="65">
        <v>23</v>
      </c>
      <c r="L3" s="65">
        <v>19</v>
      </c>
      <c r="M3" s="65">
        <v>22</v>
      </c>
      <c r="N3" s="90">
        <v>6</v>
      </c>
      <c r="O3" s="90">
        <v>10</v>
      </c>
    </row>
    <row r="4" spans="1:19">
      <c r="A4" s="116" t="s">
        <v>161</v>
      </c>
      <c r="B4" s="115"/>
      <c r="C4" s="45">
        <f>SUM(D4:O4)</f>
        <v>1714</v>
      </c>
      <c r="D4" s="47">
        <f>D3*6</f>
        <v>132</v>
      </c>
      <c r="E4" s="47">
        <f>E3*6</f>
        <v>102</v>
      </c>
      <c r="F4" s="47">
        <f t="shared" ref="F4:N4" si="0">F3*8</f>
        <v>168</v>
      </c>
      <c r="G4" s="47">
        <f t="shared" si="0"/>
        <v>168</v>
      </c>
      <c r="H4" s="47">
        <f t="shared" si="0"/>
        <v>168</v>
      </c>
      <c r="I4" s="47">
        <f t="shared" si="0"/>
        <v>168</v>
      </c>
      <c r="J4" s="47">
        <f t="shared" si="0"/>
        <v>168</v>
      </c>
      <c r="K4" s="47">
        <f t="shared" si="0"/>
        <v>184</v>
      </c>
      <c r="L4" s="47">
        <f t="shared" si="0"/>
        <v>152</v>
      </c>
      <c r="M4" s="47">
        <f t="shared" si="0"/>
        <v>176</v>
      </c>
      <c r="N4" s="47">
        <f t="shared" si="0"/>
        <v>48</v>
      </c>
      <c r="O4" s="47">
        <f>O3*8</f>
        <v>80</v>
      </c>
    </row>
    <row r="5" spans="1:19">
      <c r="A5" s="48" t="s">
        <v>162</v>
      </c>
      <c r="B5" s="49" t="s">
        <v>163</v>
      </c>
      <c r="C5" s="50"/>
      <c r="D5" s="50"/>
      <c r="E5" s="50"/>
      <c r="F5" s="50"/>
      <c r="G5" s="50"/>
      <c r="H5" s="50"/>
      <c r="I5" s="50"/>
      <c r="J5" s="50"/>
      <c r="K5" s="50"/>
      <c r="L5" s="50"/>
      <c r="M5" s="50"/>
      <c r="N5" s="50"/>
      <c r="O5" s="50"/>
    </row>
    <row r="6" spans="1:19" ht="24" customHeight="1">
      <c r="A6" s="27"/>
      <c r="B6" s="51" t="s">
        <v>174</v>
      </c>
      <c r="C6" s="52">
        <f t="shared" ref="C6:C15" si="1">SUM(D6:O6)</f>
        <v>31</v>
      </c>
      <c r="D6" s="53"/>
      <c r="E6" s="53"/>
      <c r="F6" s="53"/>
      <c r="G6" s="53"/>
      <c r="H6" s="53"/>
      <c r="I6" s="53"/>
      <c r="J6" s="53"/>
      <c r="K6" s="53"/>
      <c r="L6" s="53">
        <v>31</v>
      </c>
      <c r="M6" s="53"/>
      <c r="N6" s="53"/>
      <c r="O6" s="53"/>
    </row>
    <row r="7" spans="1:19" ht="21.75" customHeight="1">
      <c r="A7" s="27"/>
      <c r="B7" s="82" t="s">
        <v>39</v>
      </c>
      <c r="C7" s="66">
        <f t="shared" si="1"/>
        <v>40</v>
      </c>
      <c r="D7" s="67"/>
      <c r="E7" s="67">
        <v>40</v>
      </c>
      <c r="F7" s="67"/>
      <c r="G7" s="67"/>
      <c r="H7" s="67"/>
      <c r="I7" s="67"/>
      <c r="J7" s="67"/>
      <c r="K7" s="67"/>
      <c r="L7" s="67"/>
      <c r="M7" s="67"/>
      <c r="N7" s="67"/>
      <c r="O7" s="67"/>
    </row>
    <row r="8" spans="1:19" ht="25.5" customHeight="1">
      <c r="A8" s="27"/>
      <c r="B8" s="51" t="s">
        <v>181</v>
      </c>
      <c r="C8" s="66">
        <f t="shared" si="1"/>
        <v>132</v>
      </c>
      <c r="D8" s="67">
        <v>132</v>
      </c>
      <c r="E8" s="67"/>
      <c r="F8" s="67"/>
      <c r="G8" s="67"/>
      <c r="H8" s="67"/>
      <c r="I8" s="67"/>
      <c r="J8" s="67"/>
      <c r="K8" s="67"/>
      <c r="L8" s="67"/>
      <c r="M8" s="67"/>
      <c r="N8" s="67"/>
      <c r="O8" s="67"/>
    </row>
    <row r="9" spans="1:19" s="85" customFormat="1" ht="21.75" customHeight="1">
      <c r="A9" s="27">
        <v>12</v>
      </c>
      <c r="B9" s="51" t="s">
        <v>55</v>
      </c>
      <c r="C9" s="66">
        <f t="shared" si="1"/>
        <v>334</v>
      </c>
      <c r="D9" s="67"/>
      <c r="E9" s="94"/>
      <c r="F9" s="94"/>
      <c r="G9" s="94"/>
      <c r="H9" s="94"/>
      <c r="I9" s="67"/>
      <c r="J9" s="67">
        <v>109</v>
      </c>
      <c r="K9" s="67">
        <v>184</v>
      </c>
      <c r="L9" s="67">
        <v>41</v>
      </c>
      <c r="M9" s="67"/>
      <c r="N9" s="67"/>
      <c r="O9" s="67"/>
      <c r="P9"/>
      <c r="Q9"/>
      <c r="R9"/>
      <c r="S9"/>
    </row>
    <row r="10" spans="1:19" ht="21.75" customHeight="1">
      <c r="A10" s="27">
        <v>17</v>
      </c>
      <c r="B10" s="51" t="s">
        <v>52</v>
      </c>
      <c r="C10" s="66">
        <f t="shared" si="1"/>
        <v>40</v>
      </c>
      <c r="D10" s="68"/>
      <c r="E10" s="68"/>
      <c r="F10" s="67"/>
      <c r="G10" s="69"/>
      <c r="H10" s="67"/>
      <c r="I10" s="67">
        <v>20</v>
      </c>
      <c r="J10" s="70"/>
      <c r="K10" s="70"/>
      <c r="L10" s="67">
        <v>20</v>
      </c>
      <c r="M10" s="67"/>
      <c r="N10" s="67"/>
      <c r="O10" s="70"/>
    </row>
    <row r="11" spans="1:19" ht="35.25" customHeight="1">
      <c r="A11" s="27">
        <v>20</v>
      </c>
      <c r="B11" s="51" t="s">
        <v>57</v>
      </c>
      <c r="C11" s="66">
        <f t="shared" si="1"/>
        <v>297</v>
      </c>
      <c r="D11" s="68"/>
      <c r="E11" s="83">
        <v>22</v>
      </c>
      <c r="F11" s="83">
        <v>168</v>
      </c>
      <c r="G11" s="84">
        <v>107</v>
      </c>
      <c r="H11" s="64"/>
      <c r="I11" s="64"/>
      <c r="J11" s="64"/>
      <c r="K11" s="70"/>
      <c r="L11" s="67"/>
      <c r="M11" s="67"/>
      <c r="N11" s="70"/>
      <c r="O11" s="70"/>
    </row>
    <row r="12" spans="1:19" ht="24" customHeight="1">
      <c r="A12" s="27">
        <v>26</v>
      </c>
      <c r="B12" s="51" t="s">
        <v>61</v>
      </c>
      <c r="C12" s="66">
        <f t="shared" si="1"/>
        <v>398</v>
      </c>
      <c r="D12" s="68"/>
      <c r="E12" s="67"/>
      <c r="F12" s="67"/>
      <c r="G12" s="72">
        <v>23</v>
      </c>
      <c r="H12" s="67">
        <v>168</v>
      </c>
      <c r="I12" s="67">
        <v>148</v>
      </c>
      <c r="J12" s="71">
        <v>59</v>
      </c>
      <c r="K12" s="71"/>
      <c r="L12" s="67"/>
      <c r="M12" s="67"/>
      <c r="N12" s="71"/>
      <c r="O12" s="71"/>
    </row>
    <row r="13" spans="1:19" ht="20.25" customHeight="1">
      <c r="A13" s="11">
        <v>31</v>
      </c>
      <c r="B13" s="88" t="s">
        <v>187</v>
      </c>
      <c r="C13" s="66">
        <f t="shared" si="1"/>
        <v>304</v>
      </c>
      <c r="D13" s="64"/>
      <c r="E13" s="64"/>
      <c r="F13" s="64"/>
      <c r="G13" s="64"/>
      <c r="H13" s="64"/>
      <c r="I13" s="64"/>
      <c r="J13" s="64"/>
      <c r="K13" s="64"/>
      <c r="L13" s="64"/>
      <c r="M13" s="64">
        <v>176</v>
      </c>
      <c r="N13" s="64">
        <v>48</v>
      </c>
      <c r="O13" s="64">
        <v>80</v>
      </c>
    </row>
    <row r="14" spans="1:19" ht="24" customHeight="1">
      <c r="A14" s="27">
        <v>32</v>
      </c>
      <c r="B14" s="51" t="s">
        <v>47</v>
      </c>
      <c r="C14" s="66">
        <f t="shared" si="1"/>
        <v>58</v>
      </c>
      <c r="D14" s="68"/>
      <c r="E14" s="67"/>
      <c r="F14" s="67"/>
      <c r="G14" s="72">
        <v>38</v>
      </c>
      <c r="H14" s="67"/>
      <c r="I14" s="67"/>
      <c r="J14" s="71"/>
      <c r="K14" s="71"/>
      <c r="L14" s="67">
        <v>20</v>
      </c>
      <c r="M14" s="67"/>
      <c r="N14" s="71"/>
      <c r="O14" s="71"/>
    </row>
    <row r="15" spans="1:19" ht="21.75" customHeight="1">
      <c r="A15" s="27">
        <v>33</v>
      </c>
      <c r="B15" s="56" t="s">
        <v>166</v>
      </c>
      <c r="C15" s="66">
        <f t="shared" si="1"/>
        <v>80</v>
      </c>
      <c r="D15" s="67"/>
      <c r="E15" s="67">
        <v>40</v>
      </c>
      <c r="F15" s="67"/>
      <c r="G15" s="72"/>
      <c r="H15" s="67"/>
      <c r="I15" s="67"/>
      <c r="J15" s="71"/>
      <c r="K15" s="71"/>
      <c r="L15" s="67">
        <v>40</v>
      </c>
      <c r="M15" s="67"/>
      <c r="N15" s="71"/>
      <c r="O15" s="71"/>
    </row>
    <row r="16" spans="1:19">
      <c r="A16" s="117" t="s">
        <v>168</v>
      </c>
      <c r="B16" s="117"/>
      <c r="C16" s="87">
        <f>SUM(C6:C15)</f>
        <v>1714</v>
      </c>
      <c r="D16" s="87">
        <f t="shared" ref="D16:O16" si="2">SUM(D6:D15)</f>
        <v>132</v>
      </c>
      <c r="E16" s="87">
        <f t="shared" si="2"/>
        <v>102</v>
      </c>
      <c r="F16" s="87">
        <f t="shared" si="2"/>
        <v>168</v>
      </c>
      <c r="G16" s="87">
        <f t="shared" si="2"/>
        <v>168</v>
      </c>
      <c r="H16" s="87">
        <f t="shared" si="2"/>
        <v>168</v>
      </c>
      <c r="I16" s="87">
        <f t="shared" si="2"/>
        <v>168</v>
      </c>
      <c r="J16" s="87">
        <f t="shared" si="2"/>
        <v>168</v>
      </c>
      <c r="K16" s="87">
        <f t="shared" si="2"/>
        <v>184</v>
      </c>
      <c r="L16" s="87">
        <f t="shared" si="2"/>
        <v>152</v>
      </c>
      <c r="M16" s="87">
        <f t="shared" si="2"/>
        <v>176</v>
      </c>
      <c r="N16" s="87">
        <f t="shared" si="2"/>
        <v>48</v>
      </c>
      <c r="O16" s="87">
        <f t="shared" si="2"/>
        <v>80</v>
      </c>
    </row>
    <row r="17" spans="1:15">
      <c r="A17" s="60"/>
      <c r="B17" s="61"/>
      <c r="C17" s="61"/>
      <c r="D17" s="62">
        <f t="shared" ref="D17:O17" si="3">D4-D16</f>
        <v>0</v>
      </c>
      <c r="E17" s="62">
        <f t="shared" si="3"/>
        <v>0</v>
      </c>
      <c r="F17" s="62">
        <f t="shared" si="3"/>
        <v>0</v>
      </c>
      <c r="G17" s="62">
        <f t="shared" si="3"/>
        <v>0</v>
      </c>
      <c r="H17" s="62">
        <f t="shared" si="3"/>
        <v>0</v>
      </c>
      <c r="I17" s="62">
        <f t="shared" si="3"/>
        <v>0</v>
      </c>
      <c r="J17" s="62">
        <f t="shared" si="3"/>
        <v>0</v>
      </c>
      <c r="K17" s="62">
        <f t="shared" si="3"/>
        <v>0</v>
      </c>
      <c r="L17" s="62">
        <f t="shared" si="3"/>
        <v>0</v>
      </c>
      <c r="M17" s="62">
        <f t="shared" si="3"/>
        <v>0</v>
      </c>
      <c r="N17" s="62">
        <f t="shared" si="3"/>
        <v>0</v>
      </c>
      <c r="O17" s="62">
        <f t="shared" si="3"/>
        <v>0</v>
      </c>
    </row>
  </sheetData>
  <mergeCells count="5">
    <mergeCell ref="A1:B1"/>
    <mergeCell ref="A2:B2"/>
    <mergeCell ref="A3:B3"/>
    <mergeCell ref="A4:B4"/>
    <mergeCell ref="A16:B16"/>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pageSetUpPr fitToPage="1"/>
  </sheetPr>
  <dimension ref="A1:H7"/>
  <sheetViews>
    <sheetView topLeftCell="A2" workbookViewId="0">
      <selection activeCell="B4" sqref="B4"/>
    </sheetView>
  </sheetViews>
  <sheetFormatPr defaultRowHeight="15"/>
  <cols>
    <col min="1" max="1" width="9.140625" customWidth="1"/>
    <col min="2" max="2" width="16.85546875" customWidth="1"/>
    <col min="3" max="3" width="17" customWidth="1"/>
    <col min="4" max="4" width="29.42578125" style="26" customWidth="1"/>
    <col min="5" max="5" width="19" customWidth="1"/>
    <col min="6" max="6" width="11.7109375" customWidth="1"/>
    <col min="7" max="7" width="11" customWidth="1"/>
    <col min="8" max="8" width="14.7109375" customWidth="1"/>
  </cols>
  <sheetData>
    <row r="1" spans="1:8" ht="24" customHeight="1">
      <c r="A1" s="107" t="s">
        <v>128</v>
      </c>
      <c r="B1" s="107"/>
      <c r="C1" s="107"/>
      <c r="D1" s="107"/>
      <c r="E1" s="107"/>
      <c r="F1" s="107"/>
      <c r="G1" s="107"/>
      <c r="H1" s="107"/>
    </row>
    <row r="2" spans="1:8" ht="25.5">
      <c r="A2" s="1" t="s">
        <v>0</v>
      </c>
      <c r="B2" s="2" t="s">
        <v>1</v>
      </c>
      <c r="C2" s="2" t="s">
        <v>35</v>
      </c>
      <c r="D2" s="2" t="s">
        <v>3</v>
      </c>
      <c r="E2" s="2" t="s">
        <v>34</v>
      </c>
      <c r="F2" s="2" t="s">
        <v>4</v>
      </c>
      <c r="G2" s="2" t="s">
        <v>5</v>
      </c>
      <c r="H2" s="2" t="s">
        <v>129</v>
      </c>
    </row>
    <row r="3" spans="1:8" ht="91.5" customHeight="1">
      <c r="A3" s="3">
        <v>8</v>
      </c>
      <c r="B3" s="4" t="s">
        <v>221</v>
      </c>
      <c r="C3" s="4" t="s">
        <v>71</v>
      </c>
      <c r="D3" s="4" t="s">
        <v>107</v>
      </c>
      <c r="E3" s="4" t="s">
        <v>75</v>
      </c>
      <c r="F3" s="4" t="s">
        <v>79</v>
      </c>
      <c r="G3" s="19">
        <v>348</v>
      </c>
      <c r="H3" s="4" t="s">
        <v>53</v>
      </c>
    </row>
    <row r="4" spans="1:8" ht="177" customHeight="1">
      <c r="A4" s="3">
        <v>9</v>
      </c>
      <c r="B4" s="4" t="s">
        <v>59</v>
      </c>
      <c r="C4" s="4" t="s">
        <v>71</v>
      </c>
      <c r="D4" s="4" t="s">
        <v>105</v>
      </c>
      <c r="E4" s="4" t="s">
        <v>74</v>
      </c>
      <c r="F4" s="4" t="s">
        <v>197</v>
      </c>
      <c r="G4" s="19">
        <v>414</v>
      </c>
      <c r="H4" s="4" t="s">
        <v>27</v>
      </c>
    </row>
    <row r="5" spans="1:8">
      <c r="D5" s="25"/>
      <c r="E5" s="18" t="s">
        <v>30</v>
      </c>
      <c r="F5" s="14"/>
      <c r="G5" s="17">
        <f>SUM(G3:G4)</f>
        <v>762</v>
      </c>
    </row>
    <row r="7" spans="1:8">
      <c r="G7" s="7"/>
    </row>
  </sheetData>
  <customSheetViews>
    <customSheetView guid="{96FD02FA-CE5E-4ADB-B35B-D1C6BC52FA4E}" fitToPage="1">
      <selection activeCell="G5" sqref="G5"/>
      <pageMargins left="0.51181102362204722" right="0.51181102362204722" top="0.78740157480314965" bottom="0.78740157480314965" header="0.31496062992125984" footer="0.31496062992125984"/>
      <pageSetup paperSize="9" orientation="landscape" horizontalDpi="4294967294" verticalDpi="4294967294" r:id="rId1"/>
    </customSheetView>
    <customSheetView guid="{B01252BE-60D1-4D61-8D54-18CA35878812}" fitToPage="1">
      <selection activeCell="A5" sqref="A5"/>
      <pageMargins left="0.51181102362204722" right="0.51181102362204722" top="0.78740157480314965" bottom="0.78740157480314965" header="0.31496062992125984" footer="0.31496062992125984"/>
      <pageSetup paperSize="9" orientation="landscape" horizontalDpi="4294967294" verticalDpi="4294967294" r:id="rId2"/>
    </customSheetView>
    <customSheetView guid="{BE4FC02B-9720-4D1A-82CA-4065D419B672}" showPageBreaks="1" fitToPage="1">
      <selection activeCell="G5" sqref="G5"/>
      <pageMargins left="0.51181102362204722" right="0.51181102362204722" top="0.78740157480314965" bottom="0.78740157480314965" header="0.31496062992125984" footer="0.31496062992125984"/>
      <pageSetup paperSize="9" orientation="landscape" horizontalDpi="4294967294" verticalDpi="4294967294" r:id="rId3"/>
    </customSheetView>
  </customSheetViews>
  <mergeCells count="1">
    <mergeCell ref="A1:H1"/>
  </mergeCells>
  <pageMargins left="0.51181102362204722" right="0.51181102362204722" top="0.78740157480314965" bottom="0.78740157480314965" header="0.31496062992125984" footer="0.31496062992125984"/>
  <pageSetup paperSize="9" orientation="landscape" horizontalDpi="4294967294" verticalDpi="4294967294" r:id="rId4"/>
</worksheet>
</file>

<file path=xl/worksheets/sheet20.xml><?xml version="1.0" encoding="utf-8"?>
<worksheet xmlns="http://schemas.openxmlformats.org/spreadsheetml/2006/main" xmlns:r="http://schemas.openxmlformats.org/officeDocument/2006/relationships">
  <sheetPr>
    <pageSetUpPr fitToPage="1"/>
  </sheetPr>
  <dimension ref="A1:O15"/>
  <sheetViews>
    <sheetView workbookViewId="0">
      <selection activeCell="B7" sqref="B7"/>
    </sheetView>
  </sheetViews>
  <sheetFormatPr defaultRowHeight="15"/>
  <cols>
    <col min="1" max="1" width="9.140625" style="11"/>
    <col min="2" max="2" width="38.7109375" customWidth="1"/>
  </cols>
  <sheetData>
    <row r="1" spans="1:15">
      <c r="A1" s="111" t="s">
        <v>184</v>
      </c>
      <c r="B1" s="111"/>
      <c r="C1" s="36"/>
      <c r="D1" s="37"/>
      <c r="E1" s="37"/>
      <c r="F1" s="37"/>
      <c r="G1" s="37"/>
      <c r="H1" s="37"/>
      <c r="I1" s="37"/>
      <c r="J1" s="37"/>
      <c r="K1" s="37"/>
      <c r="L1" s="37"/>
      <c r="M1" s="37"/>
      <c r="N1" s="37"/>
      <c r="O1" s="38"/>
    </row>
    <row r="2" spans="1:15">
      <c r="A2" s="112"/>
      <c r="B2" s="113"/>
      <c r="C2" s="39" t="s">
        <v>150</v>
      </c>
      <c r="D2" s="40" t="s">
        <v>14</v>
      </c>
      <c r="E2" s="41" t="s">
        <v>151</v>
      </c>
      <c r="F2" s="41" t="s">
        <v>152</v>
      </c>
      <c r="G2" s="42" t="s">
        <v>153</v>
      </c>
      <c r="H2" s="42" t="s">
        <v>154</v>
      </c>
      <c r="I2" s="41" t="s">
        <v>155</v>
      </c>
      <c r="J2" s="43" t="s">
        <v>156</v>
      </c>
      <c r="K2" s="43" t="s">
        <v>157</v>
      </c>
      <c r="L2" s="42" t="s">
        <v>15</v>
      </c>
      <c r="M2" s="40" t="s">
        <v>158</v>
      </c>
      <c r="N2" s="40" t="s">
        <v>16</v>
      </c>
      <c r="O2" s="44" t="s">
        <v>159</v>
      </c>
    </row>
    <row r="3" spans="1:15">
      <c r="A3" s="114" t="s">
        <v>160</v>
      </c>
      <c r="B3" s="115"/>
      <c r="C3" s="45">
        <f>SUM(D3:O3)</f>
        <v>124</v>
      </c>
      <c r="D3" s="65"/>
      <c r="E3" s="65"/>
      <c r="F3" s="65"/>
      <c r="G3" s="65"/>
      <c r="H3" s="65"/>
      <c r="I3" s="65"/>
      <c r="J3" s="65">
        <v>21</v>
      </c>
      <c r="K3" s="65">
        <v>23</v>
      </c>
      <c r="L3" s="65">
        <v>19</v>
      </c>
      <c r="M3" s="65">
        <v>22</v>
      </c>
      <c r="N3" s="65">
        <v>20</v>
      </c>
      <c r="O3" s="81">
        <v>19</v>
      </c>
    </row>
    <row r="4" spans="1:15">
      <c r="A4" s="116" t="s">
        <v>161</v>
      </c>
      <c r="B4" s="115"/>
      <c r="C4" s="45">
        <f>SUM(D4:O4)</f>
        <v>992</v>
      </c>
      <c r="D4" s="47">
        <f>D3*6</f>
        <v>0</v>
      </c>
      <c r="E4" s="47">
        <f>E3*6</f>
        <v>0</v>
      </c>
      <c r="F4" s="47">
        <f t="shared" ref="F4:O4" si="0">F3*8</f>
        <v>0</v>
      </c>
      <c r="G4" s="47">
        <f t="shared" si="0"/>
        <v>0</v>
      </c>
      <c r="H4" s="47">
        <f t="shared" si="0"/>
        <v>0</v>
      </c>
      <c r="I4" s="47">
        <f t="shared" si="0"/>
        <v>0</v>
      </c>
      <c r="J4" s="47">
        <f t="shared" si="0"/>
        <v>168</v>
      </c>
      <c r="K4" s="47">
        <f t="shared" si="0"/>
        <v>184</v>
      </c>
      <c r="L4" s="47">
        <f t="shared" si="0"/>
        <v>152</v>
      </c>
      <c r="M4" s="47">
        <f t="shared" si="0"/>
        <v>176</v>
      </c>
      <c r="N4" s="47">
        <f t="shared" si="0"/>
        <v>160</v>
      </c>
      <c r="O4" s="47">
        <f t="shared" si="0"/>
        <v>152</v>
      </c>
    </row>
    <row r="5" spans="1:15">
      <c r="A5" s="48" t="s">
        <v>162</v>
      </c>
      <c r="B5" s="49" t="s">
        <v>163</v>
      </c>
      <c r="C5" s="50"/>
      <c r="D5" s="50"/>
      <c r="E5" s="50"/>
      <c r="F5" s="50"/>
      <c r="G5" s="50"/>
      <c r="H5" s="50"/>
      <c r="I5" s="50"/>
      <c r="J5" s="50"/>
      <c r="K5" s="50"/>
      <c r="L5" s="50"/>
      <c r="M5" s="50"/>
      <c r="N5" s="50"/>
      <c r="O5" s="50"/>
    </row>
    <row r="6" spans="1:15" ht="37.5" customHeight="1">
      <c r="A6" s="27">
        <v>25</v>
      </c>
      <c r="B6" s="51" t="s">
        <v>176</v>
      </c>
      <c r="C6" s="52">
        <f>SUM(D6:O6)</f>
        <v>358</v>
      </c>
      <c r="D6" s="53"/>
      <c r="E6" s="53"/>
      <c r="F6" s="53"/>
      <c r="G6" s="53"/>
      <c r="H6" s="53"/>
      <c r="I6" s="53"/>
      <c r="J6" s="55"/>
      <c r="K6" s="55"/>
      <c r="L6" s="53"/>
      <c r="M6" s="92">
        <v>46</v>
      </c>
      <c r="N6" s="79">
        <v>160</v>
      </c>
      <c r="O6" s="79">
        <v>152</v>
      </c>
    </row>
    <row r="7" spans="1:15" s="95" customFormat="1" ht="21.75" customHeight="1">
      <c r="A7" s="27">
        <v>18</v>
      </c>
      <c r="B7" s="51" t="s">
        <v>183</v>
      </c>
      <c r="C7" s="66">
        <f>SUM(D7:O7)</f>
        <v>474</v>
      </c>
      <c r="D7" s="67"/>
      <c r="E7" s="67"/>
      <c r="F7" s="67"/>
      <c r="G7" s="67"/>
      <c r="H7" s="96"/>
      <c r="I7" s="96"/>
      <c r="J7" s="67">
        <v>48</v>
      </c>
      <c r="K7" s="67">
        <v>144</v>
      </c>
      <c r="L7" s="67">
        <v>152</v>
      </c>
      <c r="M7" s="96">
        <v>130</v>
      </c>
      <c r="N7" s="96"/>
      <c r="O7" s="67"/>
    </row>
    <row r="8" spans="1:15" ht="21.75" customHeight="1">
      <c r="A8" s="27">
        <v>33</v>
      </c>
      <c r="B8" s="80" t="s">
        <v>166</v>
      </c>
      <c r="C8" s="66">
        <f>SUM(D8:O8)</f>
        <v>40</v>
      </c>
      <c r="D8" s="67"/>
      <c r="E8" s="67"/>
      <c r="F8" s="67"/>
      <c r="G8" s="72"/>
      <c r="H8" s="67"/>
      <c r="I8" s="67"/>
      <c r="J8" s="67"/>
      <c r="K8" s="71">
        <v>40</v>
      </c>
      <c r="L8" s="67"/>
      <c r="M8" s="67"/>
      <c r="N8" s="71"/>
      <c r="O8" s="71"/>
    </row>
    <row r="9" spans="1:15" ht="21.75" customHeight="1">
      <c r="A9" s="27">
        <v>33</v>
      </c>
      <c r="B9" s="80" t="s">
        <v>211</v>
      </c>
      <c r="C9" s="66">
        <f>SUM(D9:O9)</f>
        <v>120</v>
      </c>
      <c r="D9" s="67"/>
      <c r="E9" s="67"/>
      <c r="F9" s="67"/>
      <c r="G9" s="72"/>
      <c r="H9" s="67"/>
      <c r="I9" s="67"/>
      <c r="J9" s="67">
        <v>120</v>
      </c>
      <c r="K9" s="71"/>
      <c r="L9" s="67"/>
      <c r="M9" s="67"/>
      <c r="N9" s="71"/>
      <c r="O9" s="71"/>
    </row>
    <row r="10" spans="1:15">
      <c r="A10" s="117" t="s">
        <v>168</v>
      </c>
      <c r="B10" s="117"/>
      <c r="C10" s="58">
        <f t="shared" ref="C10:I10" si="1">SUM(C6:C9)</f>
        <v>992</v>
      </c>
      <c r="D10" s="58">
        <f t="shared" si="1"/>
        <v>0</v>
      </c>
      <c r="E10" s="58">
        <f t="shared" si="1"/>
        <v>0</v>
      </c>
      <c r="F10" s="58">
        <f t="shared" si="1"/>
        <v>0</v>
      </c>
      <c r="G10" s="58">
        <f t="shared" si="1"/>
        <v>0</v>
      </c>
      <c r="H10" s="58">
        <f t="shared" si="1"/>
        <v>0</v>
      </c>
      <c r="I10" s="58">
        <f t="shared" si="1"/>
        <v>0</v>
      </c>
      <c r="J10" s="58">
        <f>SUM(J6:J9)</f>
        <v>168</v>
      </c>
      <c r="K10" s="58">
        <f t="shared" ref="K10:O10" si="2">SUM(K6:K9)</f>
        <v>184</v>
      </c>
      <c r="L10" s="58">
        <f t="shared" si="2"/>
        <v>152</v>
      </c>
      <c r="M10" s="58">
        <f t="shared" si="2"/>
        <v>176</v>
      </c>
      <c r="N10" s="58">
        <f t="shared" si="2"/>
        <v>160</v>
      </c>
      <c r="O10" s="58">
        <f t="shared" si="2"/>
        <v>152</v>
      </c>
    </row>
    <row r="11" spans="1:15">
      <c r="A11" s="60"/>
      <c r="B11" s="61"/>
      <c r="C11" s="61"/>
      <c r="D11" s="62">
        <f t="shared" ref="D11:O11" si="3">D4-D10</f>
        <v>0</v>
      </c>
      <c r="E11" s="62">
        <f t="shared" si="3"/>
        <v>0</v>
      </c>
      <c r="F11" s="62">
        <f t="shared" si="3"/>
        <v>0</v>
      </c>
      <c r="G11" s="62">
        <f t="shared" si="3"/>
        <v>0</v>
      </c>
      <c r="H11" s="62">
        <f t="shared" si="3"/>
        <v>0</v>
      </c>
      <c r="I11" s="62">
        <f t="shared" si="3"/>
        <v>0</v>
      </c>
      <c r="J11" s="62">
        <f t="shared" si="3"/>
        <v>0</v>
      </c>
      <c r="K11" s="62">
        <f t="shared" si="3"/>
        <v>0</v>
      </c>
      <c r="L11" s="62">
        <f t="shared" si="3"/>
        <v>0</v>
      </c>
      <c r="M11" s="62">
        <f t="shared" si="3"/>
        <v>0</v>
      </c>
      <c r="N11" s="62">
        <f t="shared" si="3"/>
        <v>0</v>
      </c>
      <c r="O11" s="62">
        <f t="shared" si="3"/>
        <v>0</v>
      </c>
    </row>
    <row r="13" spans="1:15">
      <c r="J13">
        <v>40</v>
      </c>
      <c r="K13" t="s">
        <v>210</v>
      </c>
    </row>
    <row r="14" spans="1:15">
      <c r="J14">
        <v>40</v>
      </c>
      <c r="K14" t="s">
        <v>213</v>
      </c>
    </row>
    <row r="15" spans="1:15">
      <c r="J15">
        <v>40</v>
      </c>
      <c r="K15" t="s">
        <v>212</v>
      </c>
    </row>
  </sheetData>
  <mergeCells count="5">
    <mergeCell ref="A1:B1"/>
    <mergeCell ref="A2:B2"/>
    <mergeCell ref="A3:B3"/>
    <mergeCell ref="A4:B4"/>
    <mergeCell ref="A10:B10"/>
  </mergeCells>
  <pageMargins left="0.51181102362204722" right="0.51181102362204722" top="0.78740157480314965" bottom="0.78740157480314965" header="0.31496062992125984" footer="0.31496062992125984"/>
  <pageSetup paperSize="9" scale="81" orientation="landscape" horizontalDpi="4294967294" verticalDpi="4294967294" r:id="rId1"/>
</worksheet>
</file>

<file path=xl/worksheets/sheet3.xml><?xml version="1.0" encoding="utf-8"?>
<worksheet xmlns="http://schemas.openxmlformats.org/spreadsheetml/2006/main" xmlns:r="http://schemas.openxmlformats.org/officeDocument/2006/relationships">
  <dimension ref="A1:H9"/>
  <sheetViews>
    <sheetView topLeftCell="A4" workbookViewId="0">
      <selection activeCell="H3" sqref="H3:H6"/>
    </sheetView>
  </sheetViews>
  <sheetFormatPr defaultRowHeight="15"/>
  <cols>
    <col min="1" max="1" width="9.140625" customWidth="1"/>
    <col min="2" max="2" width="16.85546875" customWidth="1"/>
    <col min="3" max="3" width="17" customWidth="1"/>
    <col min="4" max="4" width="29.42578125" style="26" customWidth="1"/>
    <col min="5" max="5" width="19" customWidth="1"/>
    <col min="6" max="6" width="11.7109375" customWidth="1"/>
    <col min="7" max="7" width="11" customWidth="1"/>
    <col min="8" max="8" width="14.7109375" customWidth="1"/>
  </cols>
  <sheetData>
    <row r="1" spans="1:8" ht="23.25" customHeight="1">
      <c r="A1" s="107" t="s">
        <v>134</v>
      </c>
      <c r="B1" s="107"/>
      <c r="C1" s="107"/>
      <c r="D1" s="107"/>
      <c r="E1" s="107"/>
      <c r="F1" s="107"/>
      <c r="G1" s="107"/>
      <c r="H1" s="107"/>
    </row>
    <row r="2" spans="1:8" ht="25.5">
      <c r="A2" s="1" t="s">
        <v>0</v>
      </c>
      <c r="B2" s="2" t="s">
        <v>1</v>
      </c>
      <c r="C2" s="2" t="s">
        <v>35</v>
      </c>
      <c r="D2" s="2" t="s">
        <v>3</v>
      </c>
      <c r="E2" s="2" t="s">
        <v>34</v>
      </c>
      <c r="F2" s="2" t="s">
        <v>4</v>
      </c>
      <c r="G2" s="2" t="s">
        <v>5</v>
      </c>
      <c r="H2" s="2" t="s">
        <v>26</v>
      </c>
    </row>
    <row r="3" spans="1:8" s="24" customFormat="1" ht="167.25" customHeight="1">
      <c r="A3" s="3">
        <v>10</v>
      </c>
      <c r="B3" s="4" t="s">
        <v>64</v>
      </c>
      <c r="C3" s="4" t="s">
        <v>205</v>
      </c>
      <c r="D3" s="4" t="s">
        <v>110</v>
      </c>
      <c r="E3" s="4" t="s">
        <v>20</v>
      </c>
      <c r="F3" s="4" t="s">
        <v>111</v>
      </c>
      <c r="G3" s="19">
        <v>102</v>
      </c>
      <c r="H3" s="4" t="s">
        <v>27</v>
      </c>
    </row>
    <row r="4" spans="1:8" ht="167.25" customHeight="1">
      <c r="A4" s="3">
        <v>11</v>
      </c>
      <c r="B4" s="4" t="s">
        <v>46</v>
      </c>
      <c r="C4" s="4" t="s">
        <v>8</v>
      </c>
      <c r="D4" s="4" t="s">
        <v>97</v>
      </c>
      <c r="E4" s="4" t="s">
        <v>20</v>
      </c>
      <c r="F4" s="4" t="s">
        <v>112</v>
      </c>
      <c r="G4" s="16">
        <v>40</v>
      </c>
      <c r="H4" s="4" t="s">
        <v>195</v>
      </c>
    </row>
    <row r="5" spans="1:8" ht="181.5" customHeight="1">
      <c r="A5" s="3">
        <v>12</v>
      </c>
      <c r="B5" s="4" t="s">
        <v>149</v>
      </c>
      <c r="C5" s="4" t="s">
        <v>71</v>
      </c>
      <c r="D5" s="4" t="s">
        <v>108</v>
      </c>
      <c r="E5" s="4" t="s">
        <v>76</v>
      </c>
      <c r="F5" s="4" t="s">
        <v>106</v>
      </c>
      <c r="G5" s="19">
        <f>328+358</f>
        <v>686</v>
      </c>
      <c r="H5" s="4" t="s">
        <v>194</v>
      </c>
    </row>
    <row r="6" spans="1:8" ht="70.5" customHeight="1">
      <c r="A6" s="3">
        <v>13</v>
      </c>
      <c r="B6" s="4" t="s">
        <v>61</v>
      </c>
      <c r="C6" s="4" t="s">
        <v>71</v>
      </c>
      <c r="D6" s="4" t="s">
        <v>109</v>
      </c>
      <c r="E6" s="4" t="s">
        <v>77</v>
      </c>
      <c r="F6" s="4" t="s">
        <v>198</v>
      </c>
      <c r="G6" s="19">
        <v>398</v>
      </c>
      <c r="H6" s="4" t="s">
        <v>54</v>
      </c>
    </row>
    <row r="7" spans="1:8">
      <c r="D7" s="25"/>
      <c r="E7" s="18" t="s">
        <v>30</v>
      </c>
      <c r="F7" s="14"/>
      <c r="G7" s="17">
        <f>SUM(G3:G6)</f>
        <v>1226</v>
      </c>
    </row>
    <row r="9" spans="1:8">
      <c r="G9" s="7"/>
    </row>
  </sheetData>
  <customSheetViews>
    <customSheetView guid="{96FD02FA-CE5E-4ADB-B35B-D1C6BC52FA4E}">
      <selection activeCell="B3" sqref="B3"/>
      <pageMargins left="0.51181102362204722" right="0.51181102362204722" top="0.78740157480314965" bottom="0.78740157480314965" header="0.31496062992125984" footer="0.31496062992125984"/>
      <pageSetup paperSize="9" orientation="landscape" horizontalDpi="4294967294" verticalDpi="4294967294" r:id="rId1"/>
    </customSheetView>
    <customSheetView guid="{B01252BE-60D1-4D61-8D54-18CA35878812}">
      <selection activeCell="A2" sqref="A2"/>
      <pageMargins left="0.51181102362204722" right="0.51181102362204722" top="0.78740157480314965" bottom="0.78740157480314965" header="0.31496062992125984" footer="0.31496062992125984"/>
      <pageSetup paperSize="9" orientation="landscape" horizontalDpi="4294967294" verticalDpi="4294967294" r:id="rId2"/>
    </customSheetView>
    <customSheetView guid="{BE4FC02B-9720-4D1A-82CA-4065D419B672}" showPageBreaks="1" topLeftCell="A4">
      <selection activeCell="G4" sqref="G4"/>
      <pageMargins left="0.51181102362204722" right="0.51181102362204722" top="0.78740157480314965" bottom="0.78740157480314965" header="0.31496062992125984" footer="0.31496062992125984"/>
      <pageSetup paperSize="9" orientation="landscape" horizontalDpi="4294967294" verticalDpi="4294967294" r:id="rId3"/>
    </customSheetView>
  </customSheetViews>
  <mergeCells count="1">
    <mergeCell ref="A1:H1"/>
  </mergeCells>
  <pageMargins left="0.51181102362204722" right="0.51181102362204722" top="0.59" bottom="0.41" header="0.31496062992125984" footer="0.31496062992125984"/>
  <pageSetup paperSize="9" orientation="landscape" horizontalDpi="4294967294" verticalDpi="4294967294" r:id="rId4"/>
</worksheet>
</file>

<file path=xl/worksheets/sheet4.xml><?xml version="1.0" encoding="utf-8"?>
<worksheet xmlns="http://schemas.openxmlformats.org/spreadsheetml/2006/main" xmlns:r="http://schemas.openxmlformats.org/officeDocument/2006/relationships">
  <dimension ref="A1:H6"/>
  <sheetViews>
    <sheetView workbookViewId="0">
      <selection activeCell="H3" sqref="H3"/>
    </sheetView>
  </sheetViews>
  <sheetFormatPr defaultRowHeight="15"/>
  <cols>
    <col min="1" max="1" width="9.140625" customWidth="1"/>
    <col min="2" max="2" width="16.85546875" customWidth="1"/>
    <col min="3" max="3" width="17" customWidth="1"/>
    <col min="4" max="4" width="29.42578125" style="26" customWidth="1"/>
    <col min="5" max="5" width="19" customWidth="1"/>
    <col min="6" max="6" width="11.7109375" customWidth="1"/>
    <col min="7" max="7" width="11" customWidth="1"/>
    <col min="8" max="8" width="14.7109375" customWidth="1"/>
  </cols>
  <sheetData>
    <row r="1" spans="1:8" ht="22.5" customHeight="1">
      <c r="A1" s="108" t="s">
        <v>133</v>
      </c>
      <c r="B1" s="109"/>
      <c r="C1" s="109"/>
      <c r="D1" s="109"/>
      <c r="E1" s="109"/>
      <c r="F1" s="109"/>
      <c r="G1" s="109"/>
      <c r="H1" s="110"/>
    </row>
    <row r="2" spans="1:8" ht="25.5">
      <c r="A2" s="1" t="s">
        <v>0</v>
      </c>
      <c r="B2" s="2" t="s">
        <v>1</v>
      </c>
      <c r="C2" s="2" t="s">
        <v>35</v>
      </c>
      <c r="D2" s="2" t="s">
        <v>3</v>
      </c>
      <c r="E2" s="2" t="s">
        <v>34</v>
      </c>
      <c r="F2" s="2" t="s">
        <v>4</v>
      </c>
      <c r="G2" s="2" t="s">
        <v>5</v>
      </c>
      <c r="H2" s="2" t="s">
        <v>26</v>
      </c>
    </row>
    <row r="3" spans="1:8" ht="87.75" customHeight="1">
      <c r="A3" s="3">
        <v>14</v>
      </c>
      <c r="B3" s="4" t="s">
        <v>47</v>
      </c>
      <c r="C3" s="4" t="s">
        <v>8</v>
      </c>
      <c r="D3" s="4" t="s">
        <v>37</v>
      </c>
      <c r="E3" s="4" t="s">
        <v>21</v>
      </c>
      <c r="F3" s="4" t="s">
        <v>113</v>
      </c>
      <c r="G3" s="16">
        <v>58</v>
      </c>
      <c r="H3" s="4" t="s">
        <v>54</v>
      </c>
    </row>
    <row r="4" spans="1:8">
      <c r="D4" s="25"/>
      <c r="E4" s="18" t="s">
        <v>30</v>
      </c>
      <c r="F4" s="14"/>
      <c r="G4" s="17">
        <f>SUM(G3:G3)</f>
        <v>58</v>
      </c>
    </row>
    <row r="6" spans="1:8">
      <c r="G6" s="7"/>
    </row>
  </sheetData>
  <customSheetViews>
    <customSheetView guid="{96FD02FA-CE5E-4ADB-B35B-D1C6BC52FA4E}">
      <selection activeCell="G4" sqref="G4"/>
      <pageMargins left="0.51181102362204722" right="0.51181102362204722" top="0.78740157480314965" bottom="0.78740157480314965" header="0.31496062992125984" footer="0.31496062992125984"/>
      <pageSetup paperSize="9" orientation="landscape" horizontalDpi="4294967294" verticalDpi="4294967294" r:id="rId1"/>
    </customSheetView>
    <customSheetView guid="{B01252BE-60D1-4D61-8D54-18CA35878812}">
      <selection activeCell="A2" sqref="A2"/>
      <pageMargins left="0.51181102362204722" right="0.51181102362204722" top="0.78740157480314965" bottom="0.78740157480314965" header="0.31496062992125984" footer="0.31496062992125984"/>
      <pageSetup paperSize="9" orientation="landscape" horizontalDpi="4294967294" verticalDpi="4294967294" r:id="rId2"/>
    </customSheetView>
    <customSheetView guid="{BE4FC02B-9720-4D1A-82CA-4065D419B672}" showPageBreaks="1">
      <selection activeCell="G4" sqref="G4"/>
      <pageMargins left="0.51181102362204722" right="0.51181102362204722" top="0.78740157480314965" bottom="0.78740157480314965" header="0.31496062992125984" footer="0.31496062992125984"/>
      <pageSetup paperSize="9" orientation="landscape" horizontalDpi="4294967294" verticalDpi="4294967294" r:id="rId3"/>
    </customSheetView>
  </customSheetViews>
  <mergeCells count="1">
    <mergeCell ref="A1:H1"/>
  </mergeCells>
  <pageMargins left="0.51181102362204722" right="0.51181102362204722" top="0.78740157480314965" bottom="0.78740157480314965" header="0.31496062992125984" footer="0.31496062992125984"/>
  <pageSetup paperSize="9" orientation="landscape" horizontalDpi="4294967294" verticalDpi="4294967294" r:id="rId4"/>
</worksheet>
</file>

<file path=xl/worksheets/sheet5.xml><?xml version="1.0" encoding="utf-8"?>
<worksheet xmlns="http://schemas.openxmlformats.org/spreadsheetml/2006/main" xmlns:r="http://schemas.openxmlformats.org/officeDocument/2006/relationships">
  <dimension ref="A1:H7"/>
  <sheetViews>
    <sheetView workbookViewId="0">
      <selection activeCell="H3" sqref="H3:H4"/>
    </sheetView>
  </sheetViews>
  <sheetFormatPr defaultRowHeight="15"/>
  <cols>
    <col min="1" max="1" width="9.140625" customWidth="1"/>
    <col min="2" max="2" width="16.85546875" customWidth="1"/>
    <col min="3" max="3" width="17" customWidth="1"/>
    <col min="4" max="4" width="29.42578125" style="26" customWidth="1"/>
    <col min="5" max="5" width="19" customWidth="1"/>
    <col min="6" max="6" width="11.7109375" customWidth="1"/>
    <col min="7" max="7" width="11" customWidth="1"/>
    <col min="8" max="8" width="14.7109375" customWidth="1"/>
  </cols>
  <sheetData>
    <row r="1" spans="1:8" ht="24.75" customHeight="1">
      <c r="A1" s="108" t="s">
        <v>132</v>
      </c>
      <c r="B1" s="109"/>
      <c r="C1" s="109"/>
      <c r="D1" s="109"/>
      <c r="E1" s="109"/>
      <c r="F1" s="109"/>
      <c r="G1" s="109"/>
      <c r="H1" s="110"/>
    </row>
    <row r="2" spans="1:8" ht="25.5">
      <c r="A2" s="1" t="s">
        <v>0</v>
      </c>
      <c r="B2" s="2" t="s">
        <v>1</v>
      </c>
      <c r="C2" s="2" t="s">
        <v>35</v>
      </c>
      <c r="D2" s="2" t="s">
        <v>3</v>
      </c>
      <c r="E2" s="2" t="s">
        <v>34</v>
      </c>
      <c r="F2" s="2" t="s">
        <v>4</v>
      </c>
      <c r="G2" s="2" t="s">
        <v>5</v>
      </c>
      <c r="H2" s="2" t="s">
        <v>26</v>
      </c>
    </row>
    <row r="3" spans="1:8" s="24" customFormat="1" ht="96.75" customHeight="1">
      <c r="A3" s="3">
        <v>15</v>
      </c>
      <c r="B3" s="4" t="s">
        <v>186</v>
      </c>
      <c r="C3" s="4" t="s">
        <v>205</v>
      </c>
      <c r="D3" s="32" t="s">
        <v>196</v>
      </c>
      <c r="E3" s="32" t="s">
        <v>19</v>
      </c>
      <c r="F3" s="32" t="s">
        <v>111</v>
      </c>
      <c r="G3" s="32">
        <v>45</v>
      </c>
      <c r="H3" s="4" t="s">
        <v>50</v>
      </c>
    </row>
    <row r="4" spans="1:8" ht="64.5" customHeight="1">
      <c r="A4" s="3">
        <v>16</v>
      </c>
      <c r="B4" s="4" t="s">
        <v>45</v>
      </c>
      <c r="C4" s="4" t="s">
        <v>6</v>
      </c>
      <c r="D4" s="4" t="s">
        <v>36</v>
      </c>
      <c r="E4" s="4" t="s">
        <v>19</v>
      </c>
      <c r="F4" s="4" t="s">
        <v>103</v>
      </c>
      <c r="G4" s="16">
        <v>40</v>
      </c>
      <c r="H4" s="4" t="s">
        <v>50</v>
      </c>
    </row>
    <row r="5" spans="1:8">
      <c r="D5" s="25"/>
      <c r="E5" s="18" t="s">
        <v>30</v>
      </c>
      <c r="F5" s="14"/>
      <c r="G5" s="17">
        <f>SUM(G3:G4)</f>
        <v>85</v>
      </c>
    </row>
    <row r="7" spans="1:8">
      <c r="G7" s="7"/>
    </row>
  </sheetData>
  <customSheetViews>
    <customSheetView guid="{96FD02FA-CE5E-4ADB-B35B-D1C6BC52FA4E}">
      <selection activeCell="G4" sqref="G4"/>
      <pageMargins left="0.51181102362204722" right="0.51181102362204722" top="0.78740157480314965" bottom="0.78740157480314965" header="0.31496062992125984" footer="0.31496062992125984"/>
      <pageSetup paperSize="9" orientation="landscape" horizontalDpi="4294967294" verticalDpi="4294967294" r:id="rId1"/>
    </customSheetView>
    <customSheetView guid="{B01252BE-60D1-4D61-8D54-18CA35878812}">
      <selection activeCell="A2" sqref="A2"/>
      <pageMargins left="0.51181102362204722" right="0.51181102362204722" top="0.78740157480314965" bottom="0.78740157480314965" header="0.31496062992125984" footer="0.31496062992125984"/>
      <pageSetup paperSize="9" orientation="landscape" horizontalDpi="4294967294" verticalDpi="4294967294" r:id="rId2"/>
    </customSheetView>
    <customSheetView guid="{BE4FC02B-9720-4D1A-82CA-4065D419B672}" showPageBreaks="1">
      <selection activeCell="G4" sqref="G4"/>
      <pageMargins left="0.51181102362204722" right="0.51181102362204722" top="0.78740157480314965" bottom="0.78740157480314965" header="0.31496062992125984" footer="0.31496062992125984"/>
      <pageSetup paperSize="9" orientation="landscape" horizontalDpi="4294967294" verticalDpi="4294967294" r:id="rId3"/>
    </customSheetView>
  </customSheetViews>
  <mergeCells count="1">
    <mergeCell ref="A1:H1"/>
  </mergeCells>
  <pageMargins left="0.51181102362204722" right="0.51181102362204722" top="0.78740157480314965" bottom="0.78740157480314965" header="0.31496062992125984" footer="0.31496062992125984"/>
  <pageSetup paperSize="9" orientation="landscape" horizontalDpi="4294967294" verticalDpi="4294967294" r:id="rId4"/>
</worksheet>
</file>

<file path=xl/worksheets/sheet6.xml><?xml version="1.0" encoding="utf-8"?>
<worksheet xmlns="http://schemas.openxmlformats.org/spreadsheetml/2006/main" xmlns:r="http://schemas.openxmlformats.org/officeDocument/2006/relationships">
  <dimension ref="A1:H9"/>
  <sheetViews>
    <sheetView topLeftCell="A6" workbookViewId="0">
      <selection activeCell="H3" sqref="H3:H6"/>
    </sheetView>
  </sheetViews>
  <sheetFormatPr defaultRowHeight="15"/>
  <cols>
    <col min="1" max="1" width="9.140625" customWidth="1"/>
    <col min="2" max="2" width="16.85546875" customWidth="1"/>
    <col min="3" max="3" width="17" customWidth="1"/>
    <col min="4" max="4" width="29.42578125" style="26" customWidth="1"/>
    <col min="5" max="5" width="19" customWidth="1"/>
    <col min="6" max="6" width="11.7109375" customWidth="1"/>
    <col min="7" max="7" width="11" customWidth="1"/>
    <col min="8" max="8" width="14.7109375" customWidth="1"/>
  </cols>
  <sheetData>
    <row r="1" spans="1:8" ht="24.75" customHeight="1">
      <c r="A1" s="107" t="s">
        <v>125</v>
      </c>
      <c r="B1" s="107"/>
      <c r="C1" s="107"/>
      <c r="D1" s="107"/>
      <c r="E1" s="107"/>
      <c r="F1" s="107"/>
      <c r="G1" s="107"/>
      <c r="H1" s="107"/>
    </row>
    <row r="2" spans="1:8" ht="25.5">
      <c r="A2" s="1" t="s">
        <v>0</v>
      </c>
      <c r="B2" s="2" t="s">
        <v>1</v>
      </c>
      <c r="C2" s="2" t="s">
        <v>35</v>
      </c>
      <c r="D2" s="2" t="s">
        <v>3</v>
      </c>
      <c r="E2" s="2" t="s">
        <v>34</v>
      </c>
      <c r="F2" s="2" t="s">
        <v>4</v>
      </c>
      <c r="G2" s="2" t="s">
        <v>5</v>
      </c>
      <c r="H2" s="2" t="s">
        <v>26</v>
      </c>
    </row>
    <row r="3" spans="1:8" ht="72" customHeight="1">
      <c r="A3" s="3">
        <v>17</v>
      </c>
      <c r="B3" s="4" t="s">
        <v>68</v>
      </c>
      <c r="C3" s="4" t="s">
        <v>71</v>
      </c>
      <c r="D3" s="4" t="s">
        <v>73</v>
      </c>
      <c r="E3" s="4" t="s">
        <v>104</v>
      </c>
      <c r="F3" s="4" t="s">
        <v>198</v>
      </c>
      <c r="G3" s="19">
        <v>351</v>
      </c>
      <c r="H3" s="4" t="s">
        <v>53</v>
      </c>
    </row>
    <row r="4" spans="1:8" ht="75.75" customHeight="1">
      <c r="A4" s="3">
        <v>18</v>
      </c>
      <c r="B4" s="4" t="s">
        <v>117</v>
      </c>
      <c r="C4" s="4" t="s">
        <v>6</v>
      </c>
      <c r="D4" s="4" t="s">
        <v>97</v>
      </c>
      <c r="E4" s="4" t="s">
        <v>104</v>
      </c>
      <c r="F4" s="4" t="s">
        <v>118</v>
      </c>
      <c r="G4" s="16">
        <v>40</v>
      </c>
      <c r="H4" s="4" t="s">
        <v>53</v>
      </c>
    </row>
    <row r="5" spans="1:8" s="24" customFormat="1" ht="196.5" customHeight="1">
      <c r="A5" s="3">
        <v>19</v>
      </c>
      <c r="B5" s="32" t="s">
        <v>55</v>
      </c>
      <c r="C5" s="32" t="s">
        <v>85</v>
      </c>
      <c r="D5" s="32" t="s">
        <v>101</v>
      </c>
      <c r="E5" s="32" t="s">
        <v>84</v>
      </c>
      <c r="F5" s="32" t="s">
        <v>199</v>
      </c>
      <c r="G5" s="32">
        <v>334</v>
      </c>
      <c r="H5" s="32" t="s">
        <v>54</v>
      </c>
    </row>
    <row r="6" spans="1:8" ht="75" customHeight="1">
      <c r="A6" s="3">
        <v>20</v>
      </c>
      <c r="B6" s="4" t="s">
        <v>42</v>
      </c>
      <c r="C6" s="4" t="s">
        <v>87</v>
      </c>
      <c r="D6" s="4" t="s">
        <v>43</v>
      </c>
      <c r="E6" s="4" t="s">
        <v>69</v>
      </c>
      <c r="F6" s="4" t="s">
        <v>88</v>
      </c>
      <c r="G6" s="16">
        <v>40</v>
      </c>
      <c r="H6" s="4" t="s">
        <v>53</v>
      </c>
    </row>
    <row r="7" spans="1:8">
      <c r="D7" s="25"/>
      <c r="E7" s="18" t="s">
        <v>30</v>
      </c>
      <c r="F7" s="14"/>
      <c r="G7" s="17">
        <f>SUM(G3:G6)</f>
        <v>765</v>
      </c>
    </row>
    <row r="9" spans="1:8">
      <c r="G9" s="7"/>
    </row>
  </sheetData>
  <customSheetViews>
    <customSheetView guid="{96FD02FA-CE5E-4ADB-B35B-D1C6BC52FA4E}" topLeftCell="A4">
      <selection activeCell="G7" sqref="G7"/>
      <pageMargins left="0.51181102362204722" right="0.51181102362204722" top="0.78740157480314965" bottom="0.78740157480314965" header="0.31496062992125984" footer="0.31496062992125984"/>
      <pageSetup paperSize="9" orientation="landscape" horizontalDpi="4294967294" verticalDpi="4294967294" r:id="rId1"/>
    </customSheetView>
    <customSheetView guid="{B01252BE-60D1-4D61-8D54-18CA35878812}" topLeftCell="A4">
      <selection activeCell="A7" sqref="A7"/>
      <pageMargins left="0.51181102362204722" right="0.51181102362204722" top="0.78740157480314965" bottom="0.78740157480314965" header="0.31496062992125984" footer="0.31496062992125984"/>
      <pageSetup paperSize="9" orientation="landscape" horizontalDpi="4294967294" verticalDpi="4294967294" r:id="rId2"/>
    </customSheetView>
    <customSheetView guid="{BE4FC02B-9720-4D1A-82CA-4065D419B672}" showPageBreaks="1">
      <selection activeCell="H5" sqref="H5"/>
      <pageMargins left="0.51181102362204722" right="0.51181102362204722" top="0.78740157480314965" bottom="0.78740157480314965" header="0.31496062992125984" footer="0.31496062992125984"/>
      <pageSetup paperSize="9" orientation="landscape" horizontalDpi="4294967294" verticalDpi="4294967294" r:id="rId3"/>
    </customSheetView>
  </customSheetViews>
  <mergeCells count="1">
    <mergeCell ref="A1:H1"/>
  </mergeCells>
  <pageMargins left="0.51181102362204722" right="0.51181102362204722" top="0.78740157480314965" bottom="0.78740157480314965" header="0.31496062992125984" footer="0.31496062992125984"/>
  <pageSetup paperSize="9" orientation="landscape" horizontalDpi="4294967294" verticalDpi="4294967294" r:id="rId4"/>
</worksheet>
</file>

<file path=xl/worksheets/sheet7.xml><?xml version="1.0" encoding="utf-8"?>
<worksheet xmlns="http://schemas.openxmlformats.org/spreadsheetml/2006/main" xmlns:r="http://schemas.openxmlformats.org/officeDocument/2006/relationships">
  <dimension ref="A1:H5"/>
  <sheetViews>
    <sheetView workbookViewId="0">
      <selection activeCell="H3" sqref="H3"/>
    </sheetView>
  </sheetViews>
  <sheetFormatPr defaultRowHeight="15"/>
  <cols>
    <col min="1" max="1" width="7.28515625" bestFit="1" customWidth="1"/>
    <col min="2" max="2" width="18.140625" customWidth="1"/>
    <col min="3" max="3" width="17.42578125" customWidth="1"/>
    <col min="4" max="4" width="27.85546875" customWidth="1"/>
    <col min="5" max="8" width="13.5703125" customWidth="1"/>
    <col min="9" max="9" width="11.28515625" customWidth="1"/>
  </cols>
  <sheetData>
    <row r="1" spans="1:8" ht="23.25" customHeight="1">
      <c r="A1" s="108" t="s">
        <v>131</v>
      </c>
      <c r="B1" s="109"/>
      <c r="C1" s="109"/>
      <c r="D1" s="109"/>
      <c r="E1" s="109"/>
      <c r="F1" s="109"/>
      <c r="G1" s="109"/>
      <c r="H1" s="110"/>
    </row>
    <row r="2" spans="1:8" ht="25.5">
      <c r="A2" s="1" t="s">
        <v>0</v>
      </c>
      <c r="B2" s="2" t="s">
        <v>1</v>
      </c>
      <c r="C2" s="2" t="s">
        <v>35</v>
      </c>
      <c r="D2" s="2" t="s">
        <v>3</v>
      </c>
      <c r="E2" s="2" t="s">
        <v>34</v>
      </c>
      <c r="F2" s="2" t="s">
        <v>4</v>
      </c>
      <c r="G2" s="2" t="s">
        <v>5</v>
      </c>
      <c r="H2" s="2" t="s">
        <v>26</v>
      </c>
    </row>
    <row r="3" spans="1:8" ht="72" customHeight="1">
      <c r="A3" s="3">
        <v>21</v>
      </c>
      <c r="B3" s="4" t="s">
        <v>44</v>
      </c>
      <c r="C3" s="4" t="s">
        <v>6</v>
      </c>
      <c r="D3" s="3" t="s">
        <v>36</v>
      </c>
      <c r="E3" s="4" t="s">
        <v>18</v>
      </c>
      <c r="F3" s="4" t="s">
        <v>200</v>
      </c>
      <c r="G3" s="16">
        <v>20</v>
      </c>
      <c r="H3" s="4" t="s">
        <v>27</v>
      </c>
    </row>
    <row r="4" spans="1:8" s="11" customFormat="1" ht="12.75">
      <c r="D4" s="20"/>
      <c r="E4" s="21" t="s">
        <v>30</v>
      </c>
      <c r="F4" s="22"/>
      <c r="G4" s="23">
        <f>SUM(G3:G3)</f>
        <v>20</v>
      </c>
    </row>
    <row r="5" spans="1:8">
      <c r="G5" s="7"/>
    </row>
  </sheetData>
  <customSheetViews>
    <customSheetView guid="{96FD02FA-CE5E-4ADB-B35B-D1C6BC52FA4E}">
      <selection activeCell="G4" sqref="G4"/>
      <pageMargins left="0.51181102362204722" right="0.51181102362204722" top="0.78740157480314965" bottom="0.78740157480314965" header="0.31496062992125984" footer="0.31496062992125984"/>
      <pageSetup paperSize="9" orientation="landscape" horizontalDpi="4294967294" verticalDpi="4294967294" r:id="rId1"/>
    </customSheetView>
    <customSheetView guid="{B01252BE-60D1-4D61-8D54-18CA35878812}">
      <selection activeCell="A2" sqref="A2"/>
      <pageMargins left="0.51181102362204722" right="0.51181102362204722" top="0.78740157480314965" bottom="0.78740157480314965" header="0.31496062992125984" footer="0.31496062992125984"/>
      <pageSetup paperSize="9" orientation="landscape" horizontalDpi="4294967294" verticalDpi="4294967294" r:id="rId2"/>
    </customSheetView>
    <customSheetView guid="{BE4FC02B-9720-4D1A-82CA-4065D419B672}" showPageBreaks="1">
      <selection activeCell="G4" sqref="G4"/>
      <pageMargins left="0.51181102362204722" right="0.51181102362204722" top="0.78740157480314965" bottom="0.78740157480314965" header="0.31496062992125984" footer="0.31496062992125984"/>
      <pageSetup paperSize="9" orientation="landscape" horizontalDpi="4294967294" verticalDpi="4294967294" r:id="rId3"/>
    </customSheetView>
  </customSheetViews>
  <mergeCells count="1">
    <mergeCell ref="A1:H1"/>
  </mergeCells>
  <pageMargins left="0.51181102362204722" right="0.51181102362204722" top="0.78740157480314965" bottom="0.78740157480314965" header="0.31496062992125984" footer="0.31496062992125984"/>
  <pageSetup paperSize="9" orientation="landscape" horizontalDpi="4294967294" verticalDpi="4294967294" r:id="rId4"/>
</worksheet>
</file>

<file path=xl/worksheets/sheet8.xml><?xml version="1.0" encoding="utf-8"?>
<worksheet xmlns="http://schemas.openxmlformats.org/spreadsheetml/2006/main" xmlns:r="http://schemas.openxmlformats.org/officeDocument/2006/relationships">
  <dimension ref="A1:H10"/>
  <sheetViews>
    <sheetView topLeftCell="A7" workbookViewId="0">
      <selection activeCell="H3" sqref="H3:H8"/>
    </sheetView>
  </sheetViews>
  <sheetFormatPr defaultRowHeight="15"/>
  <cols>
    <col min="1" max="1" width="10.42578125" customWidth="1"/>
    <col min="2" max="2" width="20.5703125" customWidth="1"/>
    <col min="3" max="3" width="19.42578125" customWidth="1"/>
    <col min="4" max="4" width="20.5703125" customWidth="1"/>
    <col min="5" max="5" width="16.28515625" customWidth="1"/>
    <col min="6" max="6" width="14.28515625" customWidth="1"/>
    <col min="7" max="7" width="13.42578125" customWidth="1"/>
    <col min="8" max="8" width="13.140625" customWidth="1"/>
  </cols>
  <sheetData>
    <row r="1" spans="1:8" ht="24" customHeight="1">
      <c r="A1" s="107" t="s">
        <v>126</v>
      </c>
      <c r="B1" s="107"/>
      <c r="C1" s="107"/>
      <c r="D1" s="107"/>
      <c r="E1" s="107"/>
      <c r="F1" s="107"/>
      <c r="G1" s="107"/>
      <c r="H1" s="107"/>
    </row>
    <row r="2" spans="1:8" ht="30.75" customHeight="1">
      <c r="A2" s="1" t="s">
        <v>0</v>
      </c>
      <c r="B2" s="2" t="s">
        <v>1</v>
      </c>
      <c r="C2" s="2" t="s">
        <v>35</v>
      </c>
      <c r="D2" s="2" t="s">
        <v>3</v>
      </c>
      <c r="E2" s="2" t="s">
        <v>34</v>
      </c>
      <c r="F2" s="2" t="s">
        <v>4</v>
      </c>
      <c r="G2" s="2" t="s">
        <v>5</v>
      </c>
      <c r="H2" s="2" t="s">
        <v>26</v>
      </c>
    </row>
    <row r="3" spans="1:8" ht="96.75" customHeight="1">
      <c r="A3" s="3">
        <v>22</v>
      </c>
      <c r="B3" s="4" t="s">
        <v>9</v>
      </c>
      <c r="C3" s="4" t="s">
        <v>87</v>
      </c>
      <c r="D3" s="4" t="s">
        <v>36</v>
      </c>
      <c r="E3" s="4" t="s">
        <v>12</v>
      </c>
      <c r="F3" s="32" t="s">
        <v>88</v>
      </c>
      <c r="G3" s="32">
        <v>40</v>
      </c>
      <c r="H3" s="4" t="s">
        <v>62</v>
      </c>
    </row>
    <row r="4" spans="1:8" ht="93.75" customHeight="1">
      <c r="A4" s="5">
        <v>23</v>
      </c>
      <c r="B4" s="4" t="s">
        <v>10</v>
      </c>
      <c r="C4" s="4" t="s">
        <v>87</v>
      </c>
      <c r="D4" s="4" t="s">
        <v>36</v>
      </c>
      <c r="E4" s="4" t="s">
        <v>13</v>
      </c>
      <c r="F4" s="32" t="s">
        <v>95</v>
      </c>
      <c r="G4" s="32">
        <v>40</v>
      </c>
      <c r="H4" s="4" t="s">
        <v>50</v>
      </c>
    </row>
    <row r="5" spans="1:8" ht="114" customHeight="1">
      <c r="A5" s="34">
        <v>24</v>
      </c>
      <c r="B5" s="4" t="s">
        <v>57</v>
      </c>
      <c r="C5" s="4" t="s">
        <v>85</v>
      </c>
      <c r="D5" s="4" t="s">
        <v>140</v>
      </c>
      <c r="E5" s="4" t="s">
        <v>141</v>
      </c>
      <c r="F5" s="4" t="s">
        <v>201</v>
      </c>
      <c r="G5" s="35">
        <f>297+326</f>
        <v>623</v>
      </c>
      <c r="H5" s="4" t="s">
        <v>142</v>
      </c>
    </row>
    <row r="6" spans="1:8" ht="93.75" customHeight="1">
      <c r="A6" s="34">
        <v>25</v>
      </c>
      <c r="B6" s="4" t="s">
        <v>58</v>
      </c>
      <c r="C6" s="4" t="s">
        <v>143</v>
      </c>
      <c r="D6" s="4" t="s">
        <v>144</v>
      </c>
      <c r="E6" s="4" t="s">
        <v>145</v>
      </c>
      <c r="F6" s="4" t="s">
        <v>201</v>
      </c>
      <c r="G6" s="35">
        <v>330</v>
      </c>
      <c r="H6" s="4" t="s">
        <v>27</v>
      </c>
    </row>
    <row r="7" spans="1:8" ht="93.75" customHeight="1">
      <c r="A7" s="34">
        <v>26</v>
      </c>
      <c r="B7" s="4" t="s">
        <v>67</v>
      </c>
      <c r="C7" s="4" t="s">
        <v>6</v>
      </c>
      <c r="D7" s="32" t="s">
        <v>36</v>
      </c>
      <c r="E7" s="4" t="s">
        <v>145</v>
      </c>
      <c r="F7" s="4" t="s">
        <v>157</v>
      </c>
      <c r="G7" s="35">
        <v>40</v>
      </c>
      <c r="H7" s="4" t="s">
        <v>27</v>
      </c>
    </row>
    <row r="8" spans="1:8" ht="93.75" customHeight="1">
      <c r="A8" s="34">
        <v>27</v>
      </c>
      <c r="B8" s="4" t="s">
        <v>146</v>
      </c>
      <c r="C8" s="4" t="s">
        <v>6</v>
      </c>
      <c r="D8" s="32" t="s">
        <v>97</v>
      </c>
      <c r="E8" s="4" t="s">
        <v>141</v>
      </c>
      <c r="F8" s="4" t="s">
        <v>16</v>
      </c>
      <c r="G8" s="35">
        <v>40</v>
      </c>
      <c r="H8" s="4" t="s">
        <v>27</v>
      </c>
    </row>
    <row r="9" spans="1:8" s="11" customFormat="1" ht="12.75">
      <c r="D9" s="28"/>
      <c r="E9" s="29" t="s">
        <v>30</v>
      </c>
      <c r="F9" s="30"/>
      <c r="G9" s="31">
        <f>SUM(G3:G8)</f>
        <v>1113</v>
      </c>
    </row>
    <row r="10" spans="1:8">
      <c r="G10" s="7"/>
    </row>
  </sheetData>
  <customSheetViews>
    <customSheetView guid="{96FD02FA-CE5E-4ADB-B35B-D1C6BC52FA4E}" topLeftCell="A7">
      <selection activeCell="G5" sqref="G5"/>
      <pageMargins left="0.51181102362204722" right="0.51181102362204722" top="0.78740157480314965" bottom="0.78740157480314965" header="0.31496062992125984" footer="0.31496062992125984"/>
      <pageSetup paperSize="9" orientation="landscape" horizontalDpi="4294967294" verticalDpi="4294967294" r:id="rId1"/>
    </customSheetView>
    <customSheetView guid="{B01252BE-60D1-4D61-8D54-18CA35878812}">
      <selection activeCell="A7" sqref="A7:XFD8"/>
      <pageMargins left="0.51181102362204722" right="0.51181102362204722" top="0.78740157480314965" bottom="0.78740157480314965" header="0.31496062992125984" footer="0.31496062992125984"/>
      <pageSetup paperSize="9" orientation="landscape" horizontalDpi="4294967294" verticalDpi="4294967294" r:id="rId2"/>
    </customSheetView>
    <customSheetView guid="{BE4FC02B-9720-4D1A-82CA-4065D419B672}" showPageBreaks="1" topLeftCell="A7">
      <selection activeCell="G5" sqref="G5"/>
      <pageMargins left="0.51181102362204722" right="0.51181102362204722" top="0.78740157480314965" bottom="0.78740157480314965" header="0.31496062992125984" footer="0.31496062992125984"/>
      <pageSetup paperSize="9" orientation="landscape" horizontalDpi="4294967294" verticalDpi="4294967294" r:id="rId3"/>
    </customSheetView>
  </customSheetViews>
  <mergeCells count="1">
    <mergeCell ref="A1:H1"/>
  </mergeCells>
  <pageMargins left="0.51181102362204722" right="0.51181102362204722" top="0.78740157480314965" bottom="0.78740157480314965" header="0.31496062992125984" footer="0.31496062992125984"/>
  <pageSetup paperSize="9" orientation="landscape" horizontalDpi="4294967294" verticalDpi="4294967294" r:id="rId4"/>
</worksheet>
</file>

<file path=xl/worksheets/sheet9.xml><?xml version="1.0" encoding="utf-8"?>
<worksheet xmlns="http://schemas.openxmlformats.org/spreadsheetml/2006/main" xmlns:r="http://schemas.openxmlformats.org/officeDocument/2006/relationships">
  <dimension ref="A1:H7"/>
  <sheetViews>
    <sheetView workbookViewId="0">
      <selection activeCell="D7" sqref="D7"/>
    </sheetView>
  </sheetViews>
  <sheetFormatPr defaultRowHeight="15"/>
  <cols>
    <col min="1" max="1" width="8.7109375" customWidth="1"/>
    <col min="2" max="2" width="19.42578125" customWidth="1"/>
    <col min="3" max="3" width="21.28515625" customWidth="1"/>
    <col min="4" max="4" width="25.140625" customWidth="1"/>
    <col min="5" max="7" width="13.42578125" customWidth="1"/>
    <col min="8" max="8" width="13" customWidth="1"/>
  </cols>
  <sheetData>
    <row r="1" spans="1:8" ht="22.5" customHeight="1">
      <c r="A1" s="108" t="s">
        <v>127</v>
      </c>
      <c r="B1" s="109"/>
      <c r="C1" s="109"/>
      <c r="D1" s="109"/>
      <c r="E1" s="109"/>
      <c r="F1" s="109"/>
      <c r="G1" s="109"/>
      <c r="H1" s="110"/>
    </row>
    <row r="2" spans="1:8" ht="25.5">
      <c r="A2" s="1" t="s">
        <v>0</v>
      </c>
      <c r="B2" s="2" t="s">
        <v>1</v>
      </c>
      <c r="C2" s="2" t="s">
        <v>2</v>
      </c>
      <c r="D2" s="2" t="s">
        <v>3</v>
      </c>
      <c r="E2" s="2" t="s">
        <v>34</v>
      </c>
      <c r="F2" s="2" t="s">
        <v>4</v>
      </c>
      <c r="G2" s="2" t="s">
        <v>5</v>
      </c>
      <c r="H2" s="2" t="s">
        <v>26</v>
      </c>
    </row>
    <row r="3" spans="1:8" ht="141" customHeight="1">
      <c r="A3" s="3">
        <v>28</v>
      </c>
      <c r="B3" s="4" t="s">
        <v>65</v>
      </c>
      <c r="C3" s="4" t="s">
        <v>206</v>
      </c>
      <c r="D3" s="4" t="s">
        <v>96</v>
      </c>
      <c r="E3" s="4" t="s">
        <v>11</v>
      </c>
      <c r="F3" s="4" t="s">
        <v>14</v>
      </c>
      <c r="G3" s="16">
        <v>132</v>
      </c>
      <c r="H3" s="4" t="s">
        <v>66</v>
      </c>
    </row>
    <row r="4" spans="1:8" ht="79.5" customHeight="1">
      <c r="A4" s="3">
        <v>29</v>
      </c>
      <c r="B4" s="4" t="s">
        <v>52</v>
      </c>
      <c r="C4" s="4" t="s">
        <v>6</v>
      </c>
      <c r="D4" s="4" t="s">
        <v>97</v>
      </c>
      <c r="E4" s="4" t="s">
        <v>11</v>
      </c>
      <c r="F4" s="4" t="s">
        <v>95</v>
      </c>
      <c r="G4" s="16">
        <v>40</v>
      </c>
      <c r="H4" s="4" t="s">
        <v>66</v>
      </c>
    </row>
    <row r="5" spans="1:8" ht="79.5" customHeight="1">
      <c r="A5" s="3">
        <v>30</v>
      </c>
      <c r="B5" s="4" t="s">
        <v>56</v>
      </c>
      <c r="C5" s="4" t="s">
        <v>71</v>
      </c>
      <c r="D5" s="4" t="s">
        <v>98</v>
      </c>
      <c r="E5" s="4" t="s">
        <v>72</v>
      </c>
      <c r="F5" s="4" t="s">
        <v>99</v>
      </c>
      <c r="G5" s="16">
        <v>474</v>
      </c>
      <c r="H5" s="4" t="s">
        <v>184</v>
      </c>
    </row>
    <row r="6" spans="1:8" ht="125.25" customHeight="1">
      <c r="A6" s="3">
        <v>31</v>
      </c>
      <c r="B6" s="4" t="s">
        <v>202</v>
      </c>
      <c r="C6" s="4" t="s">
        <v>203</v>
      </c>
      <c r="D6" s="4" t="s">
        <v>220</v>
      </c>
      <c r="E6" s="4" t="s">
        <v>11</v>
      </c>
      <c r="F6" s="4" t="s">
        <v>106</v>
      </c>
      <c r="G6" s="16">
        <f>297+304</f>
        <v>601</v>
      </c>
      <c r="H6" s="4" t="s">
        <v>204</v>
      </c>
    </row>
    <row r="7" spans="1:8" s="11" customFormat="1" ht="12.75">
      <c r="D7" s="28"/>
      <c r="E7" s="29" t="s">
        <v>30</v>
      </c>
      <c r="F7" s="30"/>
      <c r="G7" s="31">
        <f>SUM(G3:G6)</f>
        <v>1247</v>
      </c>
    </row>
  </sheetData>
  <customSheetViews>
    <customSheetView guid="{96FD02FA-CE5E-4ADB-B35B-D1C6BC52FA4E}">
      <selection activeCell="G7" sqref="G7"/>
      <pageMargins left="0.51181102362204722" right="0.51181102362204722" top="0.78740157480314965" bottom="0.78740157480314965" header="0.31496062992125984" footer="0.31496062992125984"/>
      <pageSetup paperSize="9" orientation="landscape" horizontalDpi="4294967294" verticalDpi="4294967294" r:id="rId1"/>
    </customSheetView>
    <customSheetView guid="{B01252BE-60D1-4D61-8D54-18CA35878812}">
      <selection activeCell="A7" sqref="A7"/>
      <pageMargins left="0.51181102362204722" right="0.51181102362204722" top="0.78740157480314965" bottom="0.78740157480314965" header="0.31496062992125984" footer="0.31496062992125984"/>
      <pageSetup paperSize="9" orientation="landscape" horizontalDpi="4294967294" verticalDpi="4294967294" r:id="rId2"/>
    </customSheetView>
    <customSheetView guid="{BE4FC02B-9720-4D1A-82CA-4065D419B672}" showPageBreaks="1">
      <selection activeCell="G7" sqref="G7"/>
      <pageMargins left="0.51181102362204722" right="0.51181102362204722" top="0.78740157480314965" bottom="0.78740157480314965" header="0.31496062992125984" footer="0.31496062992125984"/>
      <pageSetup paperSize="9" orientation="landscape" horizontalDpi="4294967294" verticalDpi="4294967294" r:id="rId3"/>
    </customSheetView>
  </customSheetViews>
  <mergeCells count="1">
    <mergeCell ref="A1:H1"/>
  </mergeCells>
  <pageMargins left="0.51181102362204722" right="0.51181102362204722" top="0.78740157480314965" bottom="0.78740157480314965" header="0.31496062992125984" footer="0.31496062992125984"/>
  <pageSetup paperSize="9" orientation="landscape" horizontalDpi="4294967294" verticalDpi="4294967294"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20</vt:i4>
      </vt:variant>
    </vt:vector>
  </HeadingPairs>
  <TitlesOfParts>
    <vt:vector size="20" baseType="lpstr">
      <vt:lpstr>CONTR ORGANIZ</vt:lpstr>
      <vt:lpstr>PÓS-GRAD E PESQUISA</vt:lpstr>
      <vt:lpstr>ENSINO DE GRADUAÇÃO</vt:lpstr>
      <vt:lpstr>EXTENSÃO</vt:lpstr>
      <vt:lpstr>APOIO ACADEMICO</vt:lpstr>
      <vt:lpstr>PLANEJ, ORÇ, FINANÇAS</vt:lpstr>
      <vt:lpstr>INF, COMUNIC, E TECNOL</vt:lpstr>
      <vt:lpstr>BENS E SERVIÇOS</vt:lpstr>
      <vt:lpstr>GESTÃO DE PESSOAS</vt:lpstr>
      <vt:lpstr>INFRA, MANUT, SEGURANÇA</vt:lpstr>
      <vt:lpstr>Gestão Audint</vt:lpstr>
      <vt:lpstr>Jediene</vt:lpstr>
      <vt:lpstr>Mirelle2</vt:lpstr>
      <vt:lpstr>Samara</vt:lpstr>
      <vt:lpstr>Ana2</vt:lpstr>
      <vt:lpstr>Rosana</vt:lpstr>
      <vt:lpstr>Lyndon</vt:lpstr>
      <vt:lpstr>Bruno</vt:lpstr>
      <vt:lpstr>Bruno2</vt:lpstr>
      <vt:lpstr>Auditor X2</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dc:creator>
  <cp:lastModifiedBy>Mirelle</cp:lastModifiedBy>
  <cp:lastPrinted>2018-02-27T14:04:20Z</cp:lastPrinted>
  <dcterms:created xsi:type="dcterms:W3CDTF">2016-10-10T14:56:09Z</dcterms:created>
  <dcterms:modified xsi:type="dcterms:W3CDTF">2019-01-30T13:45:03Z</dcterms:modified>
</cp:coreProperties>
</file>