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Plan1" sheetId="1" r:id="rId1"/>
  </sheets>
  <definedNames>
    <definedName name="_xlnm.Print_Area" localSheetId="0">Plan1!$A$1:$I$76</definedName>
    <definedName name="IC">Plan1!$R$117</definedName>
    <definedName name="ME">Plan1!$P$117:$P$140</definedName>
    <definedName name="PD">Plan1!$Q$117:$Q$140</definedName>
    <definedName name="STL">Plan1!$S$117:$S$119</definedName>
    <definedName name="_xlnm.Print_Titles" localSheetId="0">Plan1!$1:$6</definedName>
  </definedNames>
  <calcPr calcId="144525"/>
</workbook>
</file>

<file path=xl/calcChain.xml><?xml version="1.0" encoding="utf-8"?>
<calcChain xmlns="http://schemas.openxmlformats.org/spreadsheetml/2006/main">
  <c r="H40" i="1" l="1"/>
  <c r="I40" i="1"/>
  <c r="H41" i="1"/>
  <c r="I41" i="1"/>
  <c r="H42" i="1"/>
  <c r="I42" i="1"/>
  <c r="H43" i="1"/>
  <c r="I43" i="1"/>
  <c r="H44" i="1"/>
  <c r="I44" i="1"/>
  <c r="I13" i="1"/>
  <c r="I14" i="1"/>
  <c r="I15" i="1"/>
  <c r="I16" i="1"/>
  <c r="I17" i="1"/>
  <c r="I18" i="1"/>
  <c r="I19" i="1"/>
  <c r="I20" i="1"/>
  <c r="I21" i="1"/>
  <c r="I22" i="1"/>
  <c r="I23" i="1"/>
  <c r="M27" i="1" l="1"/>
  <c r="M28" i="1"/>
  <c r="L35" i="1"/>
  <c r="L36" i="1"/>
  <c r="L37" i="1"/>
  <c r="L38" i="1"/>
  <c r="L39" i="1"/>
  <c r="L45" i="1"/>
  <c r="L46" i="1"/>
  <c r="L47" i="1"/>
  <c r="L48" i="1"/>
  <c r="L49" i="1"/>
  <c r="L50" i="1"/>
  <c r="L51" i="1"/>
  <c r="K31" i="1"/>
  <c r="K35" i="1"/>
  <c r="K36" i="1"/>
  <c r="K37" i="1"/>
  <c r="K38" i="1"/>
  <c r="K39" i="1"/>
  <c r="K45" i="1"/>
  <c r="K46" i="1"/>
  <c r="K47" i="1"/>
  <c r="K48" i="1"/>
  <c r="K49" i="1"/>
  <c r="K50" i="1"/>
  <c r="K51" i="1"/>
  <c r="J27" i="1"/>
  <c r="J28" i="1"/>
  <c r="J29" i="1"/>
  <c r="J30" i="1"/>
  <c r="J31" i="1"/>
  <c r="J32" i="1"/>
  <c r="J33" i="1"/>
  <c r="J34" i="1"/>
  <c r="J35" i="1"/>
  <c r="J36" i="1"/>
  <c r="J37" i="1"/>
  <c r="J39" i="1"/>
  <c r="J45" i="1"/>
  <c r="J46" i="1"/>
  <c r="J47" i="1"/>
  <c r="J48" i="1"/>
  <c r="J49" i="1"/>
  <c r="J50" i="1"/>
  <c r="J51" i="1"/>
  <c r="N27" i="1"/>
  <c r="L27" i="1" s="1"/>
  <c r="N28" i="1"/>
  <c r="L28" i="1" s="1"/>
  <c r="G58" i="1" s="1"/>
  <c r="N29" i="1"/>
  <c r="L29" i="1" s="1"/>
  <c r="N30" i="1"/>
  <c r="L30" i="1" s="1"/>
  <c r="N31" i="1"/>
  <c r="N32" i="1"/>
  <c r="L32" i="1" s="1"/>
  <c r="K32" i="1" s="1"/>
  <c r="N33" i="1"/>
  <c r="L33" i="1" s="1"/>
  <c r="N34" i="1"/>
  <c r="L34" i="1" s="1"/>
  <c r="N35" i="1"/>
  <c r="N36" i="1"/>
  <c r="N37" i="1"/>
  <c r="N38" i="1"/>
  <c r="N39" i="1"/>
  <c r="N45" i="1"/>
  <c r="N46" i="1"/>
  <c r="N47" i="1"/>
  <c r="N48" i="1"/>
  <c r="N49" i="1"/>
  <c r="N50" i="1"/>
  <c r="N51" i="1"/>
  <c r="M29" i="1"/>
  <c r="M30" i="1"/>
  <c r="M31" i="1"/>
  <c r="M32" i="1"/>
  <c r="M33" i="1"/>
  <c r="M34" i="1"/>
  <c r="M35" i="1"/>
  <c r="M36" i="1"/>
  <c r="M37" i="1"/>
  <c r="M38" i="1"/>
  <c r="M39" i="1"/>
  <c r="M45" i="1"/>
  <c r="M46" i="1"/>
  <c r="M47" i="1"/>
  <c r="M48" i="1"/>
  <c r="M49" i="1"/>
  <c r="M50" i="1"/>
  <c r="M51" i="1"/>
  <c r="E58" i="1" l="1"/>
  <c r="E57" i="1"/>
  <c r="E56" i="1"/>
  <c r="G57" i="1"/>
  <c r="K30" i="1"/>
  <c r="G56" i="1"/>
  <c r="K33" i="1"/>
  <c r="K29" i="1"/>
  <c r="K34" i="1"/>
  <c r="K28" i="1"/>
  <c r="E75" i="1"/>
  <c r="F75" i="1"/>
  <c r="I27" i="1" l="1"/>
  <c r="K27" i="1" s="1"/>
  <c r="F56" i="1" s="1"/>
  <c r="I28" i="1"/>
  <c r="I29" i="1"/>
  <c r="I30" i="1"/>
  <c r="I31" i="1"/>
  <c r="L31" i="1" s="1"/>
  <c r="I32" i="1"/>
  <c r="I33" i="1"/>
  <c r="I34" i="1"/>
  <c r="I35" i="1"/>
  <c r="I36" i="1"/>
  <c r="I37" i="1"/>
  <c r="I38" i="1"/>
  <c r="J38" i="1" s="1"/>
  <c r="I39" i="1"/>
  <c r="I45" i="1"/>
  <c r="I46" i="1"/>
  <c r="I47" i="1"/>
  <c r="I48" i="1"/>
  <c r="I49" i="1"/>
  <c r="I50" i="1"/>
  <c r="I51" i="1"/>
  <c r="G68" i="1"/>
  <c r="F68" i="1"/>
  <c r="E68" i="1"/>
  <c r="H76" i="1"/>
  <c r="H71" i="1"/>
  <c r="F58" i="1" l="1"/>
  <c r="H58" i="1" s="1"/>
  <c r="F57" i="1"/>
  <c r="H57" i="1" s="1"/>
  <c r="G59" i="1"/>
  <c r="G60" i="1" s="1"/>
  <c r="G70" i="1" s="1"/>
  <c r="F59" i="1"/>
  <c r="H56" i="1"/>
  <c r="H67" i="1"/>
  <c r="H66" i="1"/>
  <c r="H65" i="1"/>
  <c r="H64" i="1"/>
  <c r="H63" i="1"/>
  <c r="H74" i="1"/>
  <c r="H75" i="1" s="1"/>
  <c r="F60" i="1" l="1"/>
  <c r="F70" i="1" s="1"/>
  <c r="E59" i="1"/>
  <c r="E60" i="1" s="1"/>
  <c r="E70" i="1" s="1"/>
  <c r="H68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5" i="1"/>
  <c r="H46" i="1"/>
  <c r="H47" i="1"/>
  <c r="H48" i="1"/>
  <c r="H49" i="1"/>
  <c r="H50" i="1"/>
  <c r="H51" i="1"/>
  <c r="H59" i="1" l="1"/>
  <c r="H60" i="1" s="1"/>
  <c r="H70" i="1" s="1"/>
  <c r="I9" i="1"/>
  <c r="I10" i="1"/>
  <c r="I11" i="1"/>
  <c r="I12" i="1"/>
</calcChain>
</file>

<file path=xl/sharedStrings.xml><?xml version="1.0" encoding="utf-8"?>
<sst xmlns="http://schemas.openxmlformats.org/spreadsheetml/2006/main" count="202" uniqueCount="192">
  <si>
    <t>Edital PROPG nº 07/2023</t>
  </si>
  <si>
    <t>Programa de Ações Estratégicas Transversais da Pós-graduação (PAET-PG)</t>
  </si>
  <si>
    <t>ANEXO III</t>
  </si>
  <si>
    <t>Plano de Execução Financeira</t>
  </si>
  <si>
    <t>Bolsista 1</t>
  </si>
  <si>
    <t>Bolsista 2</t>
  </si>
  <si>
    <t>Bolsista 3</t>
  </si>
  <si>
    <t>Bolsista 4</t>
  </si>
  <si>
    <t>Bolsista 5</t>
  </si>
  <si>
    <t>Bolsista 6</t>
  </si>
  <si>
    <t>Bolsista 7</t>
  </si>
  <si>
    <t>Bolsista 8</t>
  </si>
  <si>
    <t>Bolsista 9</t>
  </si>
  <si>
    <t>Bolsista 10</t>
  </si>
  <si>
    <t>Bolsista 11</t>
  </si>
  <si>
    <t>Bolsista 12</t>
  </si>
  <si>
    <t>Mestrado</t>
  </si>
  <si>
    <t>Pós-Doutorado</t>
  </si>
  <si>
    <t>Iniciação Científica</t>
  </si>
  <si>
    <t>Short-term Lecturer</t>
  </si>
  <si>
    <t>Bolsista</t>
  </si>
  <si>
    <t>PPG</t>
  </si>
  <si>
    <t>Modalidade da bolsa</t>
  </si>
  <si>
    <t>Início</t>
  </si>
  <si>
    <t>Duração</t>
  </si>
  <si>
    <t>Meses/Dias</t>
  </si>
  <si>
    <t>Bolsista 13</t>
  </si>
  <si>
    <t>Bolsista 14</t>
  </si>
  <si>
    <t>Bolsista 15</t>
  </si>
  <si>
    <t>PPG 1</t>
  </si>
  <si>
    <t>PPG 2</t>
  </si>
  <si>
    <t>PPG 3</t>
  </si>
  <si>
    <t>PPG 4</t>
  </si>
  <si>
    <t>PPG 5</t>
  </si>
  <si>
    <t>PPG 6</t>
  </si>
  <si>
    <t>CIÊNCIA DA COMPUTAÇÃO</t>
  </si>
  <si>
    <t>CIÊNCIAS GEODÉSICAS E TECNOLOGIAS DA GEOINFORMAÇÃO</t>
  </si>
  <si>
    <t>ESTATÍSTICA</t>
  </si>
  <si>
    <t>FÍSICA</t>
  </si>
  <si>
    <t>GEOCIÊNCIAS</t>
  </si>
  <si>
    <t>MATEMÁTICA</t>
  </si>
  <si>
    <t>OCEANOGRAFIA</t>
  </si>
  <si>
    <t>QUÍMICA</t>
  </si>
  <si>
    <t>BIOLOGIA ANIMAL</t>
  </si>
  <si>
    <t>BIOLOGIA APLICADA À SAÚDE</t>
  </si>
  <si>
    <t>BIOLOGIA DE FUNGOS</t>
  </si>
  <si>
    <t>BIOLOGIA VEGETAL</t>
  </si>
  <si>
    <t>BIOQUÍMICA E FISIOLOGIA</t>
  </si>
  <si>
    <t>CIÊNCIAS BIOLÓGICAS</t>
  </si>
  <si>
    <t>GENÉTICA</t>
  </si>
  <si>
    <t>MORFOTECNOLOGIA</t>
  </si>
  <si>
    <t>MULTICÊNTRICO EM CIÊNCIAS FISIOLÓGICAS</t>
  </si>
  <si>
    <t>CIÊNCIAS FARMACÊUTICAS</t>
  </si>
  <si>
    <t>CIRURGIA</t>
  </si>
  <si>
    <t>EDUCAÇÃO FÍSICA</t>
  </si>
  <si>
    <t>ENFERMAGEM</t>
  </si>
  <si>
    <t>FISIOTERAPIA</t>
  </si>
  <si>
    <t>INOVAÇÃO TERAPÊUTICA</t>
  </si>
  <si>
    <t>MEDICINA TROPICAL</t>
  </si>
  <si>
    <t>NEUROPSIQUIATRIA E CIÊNCIAS DO COMPORTAMENTO</t>
  </si>
  <si>
    <t>NUTRIÇÃO</t>
  </si>
  <si>
    <t>NUTRIÇÃO, ATIVIDADE FÍSICA E PLASTICIDADE FENOTÍPICA</t>
  </si>
  <si>
    <t>ODONTOLOGIA</t>
  </si>
  <si>
    <t>SAÚDE COLETIVA</t>
  </si>
  <si>
    <t>SAÚDE DA COMUNICAÇÃO HUMANA</t>
  </si>
  <si>
    <t>SAÚDE DA CRIANÇA E DO ADOLESCENTE</t>
  </si>
  <si>
    <t>SAÚDE TRANSLACIONAL</t>
  </si>
  <si>
    <t>ARTES VISUAIS</t>
  </si>
  <si>
    <t>LETRAS</t>
  </si>
  <si>
    <t>MÚSICA</t>
  </si>
  <si>
    <t>ANTROPOLOGIA</t>
  </si>
  <si>
    <t>ARQUEOLOGIA</t>
  </si>
  <si>
    <t>CIÊNCIA POLÍTICA</t>
  </si>
  <si>
    <t>EDUCAÇÃO</t>
  </si>
  <si>
    <t>EDUCAÇÃO CONTEMPORÂNEA</t>
  </si>
  <si>
    <t>FILOSOFIA</t>
  </si>
  <si>
    <t>GEOGRAFIA</t>
  </si>
  <si>
    <t>HISTÓRIA</t>
  </si>
  <si>
    <t>PSICOLOGIA</t>
  </si>
  <si>
    <t>PSICOLOGIA COGNITIVA</t>
  </si>
  <si>
    <t>SOCIOLOGIA</t>
  </si>
  <si>
    <t>ADMINISTRAÇÃO</t>
  </si>
  <si>
    <t>CIÊNCIA DA INFORMAÇÃO</t>
  </si>
  <si>
    <t>CIÊNCIAS CONTÁBEIS</t>
  </si>
  <si>
    <t>COMUNICAÇÃO</t>
  </si>
  <si>
    <t>DESENVOLVIMENTO URBANO</t>
  </si>
  <si>
    <t>DESIGN</t>
  </si>
  <si>
    <t>DIREITO</t>
  </si>
  <si>
    <t>ECONOMIA</t>
  </si>
  <si>
    <t>ECONOMIA - CAMPUS AGRESTE</t>
  </si>
  <si>
    <t>GESTÃO, INOVAÇÃO E CONSUMO</t>
  </si>
  <si>
    <t>HOTELARIA E TURISMO</t>
  </si>
  <si>
    <t>SERVIÇO SOCIAL</t>
  </si>
  <si>
    <t>ENGENHARIA AEROESPACIAL</t>
  </si>
  <si>
    <t>ENGENHARIA BIOMÉDICA</t>
  </si>
  <si>
    <t>ENGENHARIA CIVIL</t>
  </si>
  <si>
    <t>ENGENHARIA CIVIL E AMBIENTAL</t>
  </si>
  <si>
    <t>ENGENHARIA DE PRODUÇÃO</t>
  </si>
  <si>
    <t>ENGENHARIA DE PRODUÇÃO - CENTRO ACADÊMICO DO AGRESTE</t>
  </si>
  <si>
    <t>ENGENHARIA ELÉTRICA</t>
  </si>
  <si>
    <t>ENGENHARIA MECÂNICA</t>
  </si>
  <si>
    <t>ENGENHARIA QUÍMICA</t>
  </si>
  <si>
    <t>TECNOLOGIAS ENERGÉTICAS E NUCLEARES</t>
  </si>
  <si>
    <t>BIOTECNOLOGIA</t>
  </si>
  <si>
    <t>BIOTECNOLOGIA – REDE RENORBIO</t>
  </si>
  <si>
    <t>CIÊNCIA DE MATERIAIS</t>
  </si>
  <si>
    <t>DIREITOS HUMANOS</t>
  </si>
  <si>
    <t>EDUCAÇÃO EM CIÊNCIAS E MATEMÁTICA</t>
  </si>
  <si>
    <t>EDUCAÇÃO MATEMÁTICA E TECNOLÓGICA</t>
  </si>
  <si>
    <t>GERONTOLOGIA</t>
  </si>
  <si>
    <t>Nome do PPG</t>
  </si>
  <si>
    <t>Nota PPG</t>
  </si>
  <si>
    <t>DESENVOLVIMENTO E MEIO AMBIENTE (ME)</t>
  </si>
  <si>
    <t>DESENVOLVIMENTO E MEIO AMBIENTE  – REDE (DO)</t>
  </si>
  <si>
    <t>Bolsista 16</t>
  </si>
  <si>
    <t>Bolsista 17</t>
  </si>
  <si>
    <t>Bolsista 18</t>
  </si>
  <si>
    <t>Bolsista 19</t>
  </si>
  <si>
    <t>Bolsista 20</t>
  </si>
  <si>
    <t>Parcela (R$)</t>
  </si>
  <si>
    <t>ME</t>
  </si>
  <si>
    <t>PD</t>
  </si>
  <si>
    <t>IC</t>
  </si>
  <si>
    <t>STL</t>
  </si>
  <si>
    <t>Short-term Lecturer15</t>
  </si>
  <si>
    <t>Short-term Lecturer30</t>
  </si>
  <si>
    <t>Short-term Lecturer45</t>
  </si>
  <si>
    <t>08/2023</t>
  </si>
  <si>
    <t>09/2023</t>
  </si>
  <si>
    <t>10/2023</t>
  </si>
  <si>
    <t>11/2023</t>
  </si>
  <si>
    <t>12/2023</t>
  </si>
  <si>
    <t>01/2024</t>
  </si>
  <si>
    <t>02/2024</t>
  </si>
  <si>
    <t>03/2024</t>
  </si>
  <si>
    <t>04/2024</t>
  </si>
  <si>
    <t>05/2024</t>
  </si>
  <si>
    <t>06/2024</t>
  </si>
  <si>
    <t>07/2024</t>
  </si>
  <si>
    <t>08/2024</t>
  </si>
  <si>
    <t>09/2024</t>
  </si>
  <si>
    <t>10/2024</t>
  </si>
  <si>
    <t>11/2024</t>
  </si>
  <si>
    <t>12/2024</t>
  </si>
  <si>
    <t>01/2025</t>
  </si>
  <si>
    <t>02/2025</t>
  </si>
  <si>
    <t>03/2025</t>
  </si>
  <si>
    <t>04/2025</t>
  </si>
  <si>
    <t>05/2025</t>
  </si>
  <si>
    <t>06/2025</t>
  </si>
  <si>
    <t>07/2025</t>
  </si>
  <si>
    <t>Material de Consumo</t>
  </si>
  <si>
    <t>Outros Serviços Pessoa Física</t>
  </si>
  <si>
    <t>Outros Serviços Pessoa Jurídica</t>
  </si>
  <si>
    <t>Passagens</t>
  </si>
  <si>
    <t>Diárias/Auxílio Estadia/Auxílio Financeiro</t>
  </si>
  <si>
    <t>Equipamentos e Material Permanente</t>
  </si>
  <si>
    <t>TOTAL ALOCADO EM BOLSAS</t>
  </si>
  <si>
    <t>TOTAL ALOCADO EM CUSTEIO</t>
  </si>
  <si>
    <t>TOTAL ALOCADO EM CAPITAL</t>
  </si>
  <si>
    <t>TOTAL BOLSAS + CUSTEIO CONFORME EDITAL</t>
  </si>
  <si>
    <t>TOTAL (2023 - 2025)</t>
  </si>
  <si>
    <t>TOTAL CAPITAL CONFORME EDITAL</t>
  </si>
  <si>
    <t>TOTAL ALOCADO BOLSAS + CUSTEIO</t>
  </si>
  <si>
    <t>Indicar todos os PPGs integrantes do projeto (mínimo 3 PPGs, segundo Item 3.2 do Edital).</t>
  </si>
  <si>
    <t>1º PASSO</t>
  </si>
  <si>
    <t>2º PASSO</t>
  </si>
  <si>
    <t>3º PASSO</t>
  </si>
  <si>
    <r>
      <t>CUSTEIO</t>
    </r>
    <r>
      <rPr>
        <sz val="10"/>
        <color theme="1"/>
        <rFont val="Arial"/>
        <family val="2"/>
      </rPr>
      <t xml:space="preserve"> - valores em Reais (R$)</t>
    </r>
  </si>
  <si>
    <r>
      <t>BOLSAS</t>
    </r>
    <r>
      <rPr>
        <sz val="10"/>
        <color theme="1"/>
        <rFont val="Arial"/>
        <family val="2"/>
      </rPr>
      <t xml:space="preserve"> - valores em Reais (R$)</t>
    </r>
  </si>
  <si>
    <r>
      <t>CAPITAL</t>
    </r>
    <r>
      <rPr>
        <sz val="10"/>
        <color theme="1"/>
        <rFont val="Arial"/>
        <family val="2"/>
      </rPr>
      <t xml:space="preserve"> - valores em Reais (R$)</t>
    </r>
  </si>
  <si>
    <t>Duração da bolsa - legenda:</t>
  </si>
  <si>
    <t>Bolsa ultrapassa o fim do projeto</t>
  </si>
  <si>
    <t>Duração incompatível com o tipo de bolsa</t>
  </si>
  <si>
    <t>fim bolsa</t>
  </si>
  <si>
    <t>Short-Term Lecturer</t>
  </si>
  <si>
    <r>
      <t>Bolsistas previstos (</t>
    </r>
    <r>
      <rPr>
        <u/>
        <sz val="9"/>
        <color theme="1"/>
        <rFont val="Arial"/>
        <family val="2"/>
      </rPr>
      <t>sem nomes</t>
    </r>
    <r>
      <rPr>
        <sz val="9"/>
        <color theme="1"/>
        <rFont val="Arial"/>
        <family val="2"/>
      </rPr>
      <t>). Se houver, por exemplo, 5 bolsistas de mestrado, preencher "Mestrado" em 5 linhas.
"Parcela" é o valor pago por mês ao bolsista (no caso de Short-term Lecturer é uma única parcela).</t>
    </r>
  </si>
  <si>
    <r>
      <t xml:space="preserve">Informe apenas os valores de CUSTEIO por ano/rubrica. Os valores das bolsas serão preenchidos </t>
    </r>
    <r>
      <rPr>
        <u/>
        <sz val="9"/>
        <color theme="1"/>
        <rFont val="Arial"/>
        <family val="2"/>
      </rPr>
      <t>automaticamente</t>
    </r>
    <r>
      <rPr>
        <sz val="9"/>
        <color theme="1"/>
        <rFont val="Arial"/>
        <family val="2"/>
      </rPr>
      <t>, de acordo com o que for preenchido no 2º PASSO.</t>
    </r>
  </si>
  <si>
    <t>PPG 7</t>
  </si>
  <si>
    <t>PPG 8</t>
  </si>
  <si>
    <t>PPG 9</t>
  </si>
  <si>
    <t>PPG 10</t>
  </si>
  <si>
    <t>PPG 11</t>
  </si>
  <si>
    <t>PPG 12</t>
  </si>
  <si>
    <t>PPG 13</t>
  </si>
  <si>
    <t>PPG 14</t>
  </si>
  <si>
    <t>PPG 15</t>
  </si>
  <si>
    <t>Bolsista 21</t>
  </si>
  <si>
    <t>Bolsista 22</t>
  </si>
  <si>
    <t>Bolsista 23</t>
  </si>
  <si>
    <t>Bolsista 24</t>
  </si>
  <si>
    <t>Bolsista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</si>
</sst>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5AEB0"/>
        <bgColor indexed="64"/>
      </patternFill>
    </fill>
    <fill>
      <patternFill patternType="solid">
        <fgColor rgb="FFD5B0A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right" vertical="center"/>
      <protection hidden="1"/>
    </xf>
    <xf numFmtId="4" fontId="2" fillId="0" borderId="1" xfId="0" applyNumberFormat="1" applyFont="1" applyBorder="1" applyAlignment="1" applyProtection="1">
      <alignment vertical="center"/>
      <protection locked="0"/>
    </xf>
    <xf numFmtId="4" fontId="3" fillId="3" borderId="1" xfId="0" applyNumberFormat="1" applyFont="1" applyFill="1" applyBorder="1" applyAlignment="1" applyProtection="1">
      <alignment vertical="center"/>
      <protection hidden="1"/>
    </xf>
    <xf numFmtId="4" fontId="3" fillId="6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vertical="center"/>
      <protection hidden="1"/>
    </xf>
    <xf numFmtId="0" fontId="7" fillId="0" borderId="6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 applyProtection="1">
      <alignment horizontal="right" vertical="center"/>
      <protection hidden="1"/>
    </xf>
    <xf numFmtId="4" fontId="2" fillId="3" borderId="4" xfId="0" applyNumberFormat="1" applyFont="1" applyFill="1" applyBorder="1" applyAlignment="1" applyProtection="1">
      <alignment horizontal="right" vertical="center"/>
      <protection hidden="1"/>
    </xf>
    <xf numFmtId="4" fontId="3" fillId="3" borderId="2" xfId="0" applyNumberFormat="1" applyFont="1" applyFill="1" applyBorder="1" applyAlignment="1" applyProtection="1">
      <alignment horizontal="right" vertical="center"/>
      <protection hidden="1"/>
    </xf>
    <xf numFmtId="4" fontId="3" fillId="3" borderId="4" xfId="0" applyNumberFormat="1" applyFont="1" applyFill="1" applyBorder="1" applyAlignment="1" applyProtection="1">
      <alignment horizontal="right" vertical="center"/>
      <protection hidden="1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EAEAEA"/>
      <color rgb="FFD5AEB0"/>
      <color rgb="FFD5B0AE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zoomScale="110" zoomScaleNormal="110" workbookViewId="0">
      <selection activeCell="B9" sqref="B9:H9"/>
    </sheetView>
  </sheetViews>
  <sheetFormatPr defaultRowHeight="15" x14ac:dyDescent="0.25"/>
  <cols>
    <col min="1" max="1" width="11.42578125" customWidth="1"/>
    <col min="2" max="4" width="11.140625" customWidth="1"/>
    <col min="5" max="7" width="12" customWidth="1"/>
    <col min="8" max="9" width="12.140625" customWidth="1"/>
    <col min="10" max="13" width="9.140625" hidden="1" customWidth="1"/>
    <col min="14" max="14" width="8.5703125" hidden="1" customWidth="1"/>
    <col min="15" max="15" width="10.5703125" hidden="1" customWidth="1"/>
    <col min="16" max="19" width="9.140625" hidden="1" customWidth="1"/>
  </cols>
  <sheetData>
    <row r="1" spans="1:19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6"/>
      <c r="B3" s="26"/>
      <c r="C3" s="26"/>
      <c r="D3" s="26"/>
      <c r="E3" s="26"/>
      <c r="F3" s="26"/>
      <c r="G3" s="26"/>
      <c r="H3" s="26"/>
      <c r="I3" s="26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26"/>
      <c r="B6" s="26"/>
      <c r="C6" s="26"/>
      <c r="D6" s="26"/>
      <c r="E6" s="26"/>
      <c r="F6" s="26"/>
      <c r="G6" s="26"/>
      <c r="H6" s="26"/>
      <c r="I6" s="26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2" t="s">
        <v>165</v>
      </c>
      <c r="B7" s="34" t="s">
        <v>164</v>
      </c>
      <c r="C7" s="34"/>
      <c r="D7" s="34"/>
      <c r="E7" s="34"/>
      <c r="F7" s="34"/>
      <c r="G7" s="34"/>
      <c r="H7" s="34"/>
      <c r="I7" s="3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3" t="s">
        <v>21</v>
      </c>
      <c r="B8" s="28" t="s">
        <v>110</v>
      </c>
      <c r="C8" s="28"/>
      <c r="D8" s="28"/>
      <c r="E8" s="28"/>
      <c r="F8" s="28"/>
      <c r="G8" s="28"/>
      <c r="H8" s="28"/>
      <c r="I8" s="3" t="s">
        <v>111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4" t="s">
        <v>29</v>
      </c>
      <c r="B9" s="27"/>
      <c r="C9" s="27"/>
      <c r="D9" s="27"/>
      <c r="E9" s="27"/>
      <c r="F9" s="27"/>
      <c r="G9" s="27"/>
      <c r="H9" s="27"/>
      <c r="I9" s="5" t="str">
        <f>IF(B9="","",VLOOKUP(B9,$K$108:$L$184,2,0))</f>
        <v/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4" t="s">
        <v>30</v>
      </c>
      <c r="B10" s="27"/>
      <c r="C10" s="27"/>
      <c r="D10" s="27"/>
      <c r="E10" s="27"/>
      <c r="F10" s="27"/>
      <c r="G10" s="27"/>
      <c r="H10" s="27"/>
      <c r="I10" s="5" t="str">
        <f>IF(B10="","",VLOOKUP(B10,$K$108:$L$184,2,0))</f>
        <v/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4" t="s">
        <v>31</v>
      </c>
      <c r="B11" s="27"/>
      <c r="C11" s="27"/>
      <c r="D11" s="27"/>
      <c r="E11" s="27"/>
      <c r="F11" s="27"/>
      <c r="G11" s="27"/>
      <c r="H11" s="27"/>
      <c r="I11" s="5" t="str">
        <f>IF(B11="","",VLOOKUP(B11,$K$108:$L$184,2,0))</f>
        <v/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4" t="s">
        <v>32</v>
      </c>
      <c r="B12" s="27"/>
      <c r="C12" s="27"/>
      <c r="D12" s="27"/>
      <c r="E12" s="27"/>
      <c r="F12" s="27"/>
      <c r="G12" s="27"/>
      <c r="H12" s="27"/>
      <c r="I12" s="5" t="str">
        <f>IF(B12="","",VLOOKUP(B12,$K$108:$L$184,2,0))</f>
        <v/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4" t="s">
        <v>33</v>
      </c>
      <c r="B13" s="27"/>
      <c r="C13" s="27"/>
      <c r="D13" s="27"/>
      <c r="E13" s="27"/>
      <c r="F13" s="27"/>
      <c r="G13" s="27"/>
      <c r="H13" s="27"/>
      <c r="I13" s="5" t="str">
        <f>IF(B13="","",VLOOKUP(B13,$K$108:$L$184,2,0))</f>
        <v/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4" t="s">
        <v>34</v>
      </c>
      <c r="B14" s="27"/>
      <c r="C14" s="27"/>
      <c r="D14" s="27"/>
      <c r="E14" s="27"/>
      <c r="F14" s="27"/>
      <c r="G14" s="27"/>
      <c r="H14" s="27"/>
      <c r="I14" s="5" t="str">
        <f>IF(B14="","",VLOOKUP(B14,$K$108:$L$184,2,0))</f>
        <v/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4" t="s">
        <v>178</v>
      </c>
      <c r="B15" s="27"/>
      <c r="C15" s="27"/>
      <c r="D15" s="27"/>
      <c r="E15" s="27"/>
      <c r="F15" s="27"/>
      <c r="G15" s="27"/>
      <c r="H15" s="27"/>
      <c r="I15" s="5" t="str">
        <f>IF(B15="","",VLOOKUP(B15,$K$108:$L$184,2,0))</f>
        <v/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4" t="s">
        <v>179</v>
      </c>
      <c r="B16" s="27"/>
      <c r="C16" s="27"/>
      <c r="D16" s="27"/>
      <c r="E16" s="27"/>
      <c r="F16" s="27"/>
      <c r="G16" s="27"/>
      <c r="H16" s="27"/>
      <c r="I16" s="5" t="str">
        <f>IF(B16="","",VLOOKUP(B16,$K$108:$L$184,2,0))</f>
        <v/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4" t="s">
        <v>180</v>
      </c>
      <c r="B17" s="27"/>
      <c r="C17" s="27"/>
      <c r="D17" s="27"/>
      <c r="E17" s="27"/>
      <c r="F17" s="27"/>
      <c r="G17" s="27"/>
      <c r="H17" s="27"/>
      <c r="I17" s="5" t="str">
        <f>IF(B17="","",VLOOKUP(B17,$K$108:$L$184,2,0))</f>
        <v/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4" t="s">
        <v>181</v>
      </c>
      <c r="B18" s="27"/>
      <c r="C18" s="27"/>
      <c r="D18" s="27"/>
      <c r="E18" s="27"/>
      <c r="F18" s="27"/>
      <c r="G18" s="27"/>
      <c r="H18" s="27"/>
      <c r="I18" s="5" t="str">
        <f>IF(B18="","",VLOOKUP(B18,$K$108:$L$184,2,0))</f>
        <v/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4" t="s">
        <v>182</v>
      </c>
      <c r="B19" s="27"/>
      <c r="C19" s="27"/>
      <c r="D19" s="27"/>
      <c r="E19" s="27"/>
      <c r="F19" s="27"/>
      <c r="G19" s="27"/>
      <c r="H19" s="27"/>
      <c r="I19" s="5" t="str">
        <f>IF(B19="","",VLOOKUP(B19,$K$108:$L$184,2,0))</f>
        <v/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4" t="s">
        <v>183</v>
      </c>
      <c r="B20" s="27"/>
      <c r="C20" s="27"/>
      <c r="D20" s="27"/>
      <c r="E20" s="27"/>
      <c r="F20" s="27"/>
      <c r="G20" s="27"/>
      <c r="H20" s="27"/>
      <c r="I20" s="5" t="str">
        <f>IF(B20="","",VLOOKUP(B20,$K$108:$L$184,2,0))</f>
        <v/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4" t="s">
        <v>184</v>
      </c>
      <c r="B21" s="27"/>
      <c r="C21" s="27"/>
      <c r="D21" s="27"/>
      <c r="E21" s="27"/>
      <c r="F21" s="27"/>
      <c r="G21" s="27"/>
      <c r="H21" s="27"/>
      <c r="I21" s="5" t="str">
        <f>IF(B21="","",VLOOKUP(B21,$K$108:$L$184,2,0))</f>
        <v/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4" t="s">
        <v>185</v>
      </c>
      <c r="B22" s="27"/>
      <c r="C22" s="27"/>
      <c r="D22" s="27"/>
      <c r="E22" s="27"/>
      <c r="F22" s="27"/>
      <c r="G22" s="27"/>
      <c r="H22" s="27"/>
      <c r="I22" s="5" t="str">
        <f>IF(B22="","",VLOOKUP(B22,$K$108:$L$184,2,0))</f>
        <v/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4" t="s">
        <v>186</v>
      </c>
      <c r="B23" s="27"/>
      <c r="C23" s="27"/>
      <c r="D23" s="27"/>
      <c r="E23" s="27"/>
      <c r="F23" s="27"/>
      <c r="G23" s="27"/>
      <c r="H23" s="27"/>
      <c r="I23" s="5" t="str">
        <f>IF(B23="","",VLOOKUP(B23,$K$108:$L$184,2,0))</f>
        <v/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 x14ac:dyDescent="0.25">
      <c r="A25" s="2" t="s">
        <v>166</v>
      </c>
      <c r="B25" s="35" t="s">
        <v>176</v>
      </c>
      <c r="C25" s="35"/>
      <c r="D25" s="35"/>
      <c r="E25" s="35"/>
      <c r="F25" s="35"/>
      <c r="G25" s="35"/>
      <c r="H25" s="35"/>
      <c r="I25" s="35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3" t="s">
        <v>20</v>
      </c>
      <c r="B26" s="28" t="s">
        <v>22</v>
      </c>
      <c r="C26" s="28"/>
      <c r="D26" s="28"/>
      <c r="E26" s="3" t="s">
        <v>21</v>
      </c>
      <c r="F26" s="3" t="s">
        <v>23</v>
      </c>
      <c r="G26" s="3" t="s">
        <v>24</v>
      </c>
      <c r="H26" s="3" t="s">
        <v>25</v>
      </c>
      <c r="I26" s="3" t="s">
        <v>119</v>
      </c>
      <c r="J26" s="1">
        <v>2023</v>
      </c>
      <c r="K26" s="1">
        <v>2024</v>
      </c>
      <c r="L26" s="1">
        <v>2025</v>
      </c>
      <c r="M26" s="1"/>
      <c r="N26" s="1" t="s">
        <v>174</v>
      </c>
      <c r="O26" s="18"/>
      <c r="P26" s="1"/>
      <c r="Q26" s="1"/>
      <c r="R26" s="1"/>
      <c r="S26" s="1"/>
    </row>
    <row r="27" spans="1:19" x14ac:dyDescent="0.25">
      <c r="A27" s="7" t="s">
        <v>4</v>
      </c>
      <c r="B27" s="27"/>
      <c r="C27" s="27"/>
      <c r="D27" s="27"/>
      <c r="E27" s="8"/>
      <c r="F27" s="19"/>
      <c r="G27" s="8"/>
      <c r="H27" s="5" t="str">
        <f t="shared" ref="H27:H51" si="0">IF(B27="","",IF(B27="Short-term Lecturer","Dias","Meses"))</f>
        <v/>
      </c>
      <c r="I27" s="9" t="str">
        <f>IF(B27="","",VLOOKUP(IF(B27=$A$59,CONCATENATE(B27,G27),B27),$P$108:$R$114,3,0))</f>
        <v/>
      </c>
      <c r="J27" s="1">
        <f>IF(OR(B27="",F27="",G27=""),0,IF($B27=$A$59,IF(YEAR($F27)=J$26,$I27,0),IF(YEAR($F27)&gt;$J$26,0,MIN(DATEDIF($F27,CONCATENATE("12/",J$26),"m")+1,G27))))</f>
        <v>0</v>
      </c>
      <c r="K27" s="16">
        <f>IF(OR(B27="",F27="",G27=""),0,IF($B27=$A$59,IF(YEAR($F27)=K$26,$I27,0),$G27-J27-L27))</f>
        <v>0</v>
      </c>
      <c r="L27" s="16">
        <f>IF(OR(B27="",F27="",G27=""),0,IF($B27=$A$59,IF(YEAR($F27)=2025,$I27,0),IF(YEAR(N27)&lt;2025,0,MIN(MONTH(N27),DATEDIF(F27,N27,"m")+1))))</f>
        <v>0</v>
      </c>
      <c r="M27" s="1" t="str">
        <f>IF(G27="","",VLOOKUP($B27,$P$108:$Q$111,2,0))</f>
        <v/>
      </c>
      <c r="N27" s="20">
        <f t="shared" ref="N27:N51" si="1">IF(AND(B27&lt;&gt;"",F27&lt;&gt;"",G27&lt;&gt;""),EDATE(F27,G27-1),0)</f>
        <v>0</v>
      </c>
      <c r="O27" s="1"/>
      <c r="P27" s="1"/>
      <c r="Q27" s="1"/>
      <c r="R27" s="1"/>
      <c r="S27" s="1"/>
    </row>
    <row r="28" spans="1:19" x14ac:dyDescent="0.25">
      <c r="A28" s="7" t="s">
        <v>5</v>
      </c>
      <c r="B28" s="27"/>
      <c r="C28" s="27"/>
      <c r="D28" s="27"/>
      <c r="E28" s="8"/>
      <c r="F28" s="19"/>
      <c r="G28" s="8"/>
      <c r="H28" s="5" t="str">
        <f t="shared" si="0"/>
        <v/>
      </c>
      <c r="I28" s="9" t="str">
        <f>IF(B28="","",VLOOKUP(IF(B28=$A$59,CONCATENATE(B28,G28),B28),$P$108:$R$114,3,0))</f>
        <v/>
      </c>
      <c r="J28" s="1">
        <f>IF(OR(B28="",F28="",G28=""),0,IF($B28=$A$59,IF(YEAR($F28)=J$26,$I28,0),IF(YEAR($F28)&gt;$J$26,0,MIN(DATEDIF($F28,CONCATENATE("12/",J$26),"m")+1,G28))))</f>
        <v>0</v>
      </c>
      <c r="K28" s="16">
        <f>IF(OR(B28="",F28="",G28=""),0,IF($B28=$A$59,IF(YEAR($F28)=K$26,$I28,0),$G28-J28-L28))</f>
        <v>0</v>
      </c>
      <c r="L28" s="16">
        <f>IF(OR(B28="",F28="",G28=""),0,IF($B28=$A$59,IF(YEAR($F28)=2025,$I28,0),IF(YEAR(N28)&lt;2025,0,MIN(MONTH(N28),DATEDIF(F28,N28,"m")+1))))</f>
        <v>0</v>
      </c>
      <c r="M28" s="1" t="str">
        <f>IF(G28="","",VLOOKUP($B28,$P$108:$Q$111,2,0))</f>
        <v/>
      </c>
      <c r="N28" s="20">
        <f t="shared" si="1"/>
        <v>0</v>
      </c>
      <c r="O28" s="1"/>
      <c r="P28" s="1"/>
      <c r="Q28" s="1"/>
      <c r="R28" s="1"/>
      <c r="S28" s="1"/>
    </row>
    <row r="29" spans="1:19" x14ac:dyDescent="0.25">
      <c r="A29" s="7" t="s">
        <v>6</v>
      </c>
      <c r="B29" s="27"/>
      <c r="C29" s="27"/>
      <c r="D29" s="27"/>
      <c r="E29" s="8"/>
      <c r="F29" s="19"/>
      <c r="G29" s="8"/>
      <c r="H29" s="5" t="str">
        <f t="shared" si="0"/>
        <v/>
      </c>
      <c r="I29" s="9" t="str">
        <f>IF(B29="","",VLOOKUP(IF(B29=$A$59,CONCATENATE(B29,G29),B29),$P$108:$R$114,3,0))</f>
        <v/>
      </c>
      <c r="J29" s="1">
        <f>IF(OR(B29="",F29="",G29=""),0,IF($B29=$A$59,IF(YEAR($F29)=J$26,$I29,0),IF(YEAR($F29)&gt;$J$26,0,MIN(DATEDIF($F29,CONCATENATE("12/",J$26),"m")+1,G29))))</f>
        <v>0</v>
      </c>
      <c r="K29" s="16">
        <f>IF(OR(B29="",F29="",G29=""),0,IF($B29=$A$59,IF(YEAR($F29)=K$26,$I29,0),$G29-J29-L29))</f>
        <v>0</v>
      </c>
      <c r="L29" s="16">
        <f>IF(OR(B29="",F29="",G29=""),0,IF($B29=$A$59,IF(YEAR($F29)=2025,$I29,0),IF(YEAR(N29)&lt;2025,0,MIN(MONTH(N29),DATEDIF(F29,N29,"m")+1))))</f>
        <v>0</v>
      </c>
      <c r="M29" s="1" t="str">
        <f>IF(G29="","",VLOOKUP($B29,$P$108:$Q$111,2,0))</f>
        <v/>
      </c>
      <c r="N29" s="20">
        <f t="shared" si="1"/>
        <v>0</v>
      </c>
      <c r="O29" s="1"/>
      <c r="P29" s="1"/>
      <c r="Q29" s="1"/>
      <c r="R29" s="1"/>
      <c r="S29" s="1"/>
    </row>
    <row r="30" spans="1:19" x14ac:dyDescent="0.25">
      <c r="A30" s="7" t="s">
        <v>7</v>
      </c>
      <c r="B30" s="27"/>
      <c r="C30" s="27"/>
      <c r="D30" s="27"/>
      <c r="E30" s="8"/>
      <c r="F30" s="19"/>
      <c r="G30" s="8"/>
      <c r="H30" s="5" t="str">
        <f t="shared" si="0"/>
        <v/>
      </c>
      <c r="I30" s="9" t="str">
        <f>IF(B30="","",VLOOKUP(IF(B30=$A$59,CONCATENATE(B30,G30),B30),$P$108:$R$114,3,0))</f>
        <v/>
      </c>
      <c r="J30" s="1">
        <f>IF(OR(B30="",F30="",G30=""),0,IF($B30=$A$59,IF(YEAR($F30)=J$26,$I30,0),IF(YEAR($F30)&gt;$J$26,0,MIN(DATEDIF($F30,CONCATENATE("12/",J$26),"m")+1,G30))))</f>
        <v>0</v>
      </c>
      <c r="K30" s="16">
        <f>IF(OR(B30="",F30="",G30=""),0,IF($B30=$A$59,IF(YEAR($F30)=K$26,$I30,0),$G30-J30-L30))</f>
        <v>0</v>
      </c>
      <c r="L30" s="16">
        <f>IF(OR(B30="",F30="",G30=""),0,IF($B30=$A$59,IF(YEAR($F30)=2025,$I30,0),IF(YEAR(N30)&lt;2025,0,MIN(MONTH(N30),DATEDIF(F30,N30,"m")+1))))</f>
        <v>0</v>
      </c>
      <c r="M30" s="1" t="str">
        <f>IF(G30="","",VLOOKUP($B30,$P$108:$Q$111,2,0))</f>
        <v/>
      </c>
      <c r="N30" s="20">
        <f t="shared" si="1"/>
        <v>0</v>
      </c>
      <c r="O30" s="1"/>
      <c r="P30" s="1"/>
      <c r="Q30" s="1"/>
      <c r="R30" s="1"/>
      <c r="S30" s="1"/>
    </row>
    <row r="31" spans="1:19" x14ac:dyDescent="0.25">
      <c r="A31" s="7" t="s">
        <v>8</v>
      </c>
      <c r="B31" s="27"/>
      <c r="C31" s="27"/>
      <c r="D31" s="27"/>
      <c r="E31" s="8"/>
      <c r="F31" s="19"/>
      <c r="G31" s="8"/>
      <c r="H31" s="5" t="str">
        <f t="shared" si="0"/>
        <v/>
      </c>
      <c r="I31" s="9" t="str">
        <f>IF(B31="","",VLOOKUP(IF(B31=$A$59,CONCATENATE(B31,G31),B31),$P$108:$R$114,3,0))</f>
        <v/>
      </c>
      <c r="J31" s="1">
        <f>IF(OR(B31="",F31="",G31=""),0,IF($B31=$A$59,IF(YEAR($F31)=J$26,$I31,0),IF(YEAR($F31)&gt;$J$26,0,MIN(DATEDIF($F31,CONCATENATE("12/",J$26),"m")+1,G31))))</f>
        <v>0</v>
      </c>
      <c r="K31" s="16">
        <f>IF(OR(B31="",F31="",G31=""),0,IF($B31=$A$59,IF(YEAR($F31)=K$26,$I31,0),$G31-J31-L31))</f>
        <v>0</v>
      </c>
      <c r="L31" s="16">
        <f>IF(OR(B31="",F31="",G31=""),0,IF($B31=$A$59,IF(YEAR($F31)=2025,$I31,0),IF(YEAR(N31)&lt;2025,0,MIN(MONTH(N31),DATEDIF(F31,N31,"m")+1))))</f>
        <v>0</v>
      </c>
      <c r="M31" s="1" t="str">
        <f>IF(G31="","",VLOOKUP($B31,$P$108:$Q$111,2,0))</f>
        <v/>
      </c>
      <c r="N31" s="20">
        <f t="shared" si="1"/>
        <v>0</v>
      </c>
      <c r="O31" s="1"/>
      <c r="P31" s="1"/>
      <c r="Q31" s="1"/>
      <c r="R31" s="1"/>
      <c r="S31" s="1"/>
    </row>
    <row r="32" spans="1:19" x14ac:dyDescent="0.25">
      <c r="A32" s="7" t="s">
        <v>9</v>
      </c>
      <c r="B32" s="27"/>
      <c r="C32" s="27"/>
      <c r="D32" s="27"/>
      <c r="E32" s="8"/>
      <c r="F32" s="19"/>
      <c r="G32" s="8"/>
      <c r="H32" s="5" t="str">
        <f t="shared" si="0"/>
        <v/>
      </c>
      <c r="I32" s="9" t="str">
        <f>IF(B32="","",VLOOKUP(IF(B32=$A$59,CONCATENATE(B32,G32),B32),$P$108:$R$114,3,0))</f>
        <v/>
      </c>
      <c r="J32" s="1">
        <f>IF(OR(B32="",F32="",G32=""),0,IF($B32=$A$59,IF(YEAR($F32)=J$26,$I32,0),IF(YEAR($F32)&gt;$J$26,0,MIN(DATEDIF($F32,CONCATENATE("12/",J$26),"m")+1,G32))))</f>
        <v>0</v>
      </c>
      <c r="K32" s="16">
        <f>IF(OR(B32="",F32="",G32=""),0,IF($B32=$A$59,IF(YEAR($F32)=K$26,$I32,0),$G32-J32-L32))</f>
        <v>0</v>
      </c>
      <c r="L32" s="16">
        <f>IF(OR(B32="",F32="",G32=""),0,IF($B32=$A$59,IF(YEAR($F32)=2025,$I32,0),IF(YEAR(N32)&lt;2025,0,MIN(MONTH(N32),DATEDIF(F32,N32,"m")+1))))</f>
        <v>0</v>
      </c>
      <c r="M32" s="1" t="str">
        <f>IF(G32="","",VLOOKUP($B32,$P$108:$Q$111,2,0))</f>
        <v/>
      </c>
      <c r="N32" s="20">
        <f t="shared" si="1"/>
        <v>0</v>
      </c>
      <c r="O32" s="1"/>
      <c r="P32" s="1"/>
      <c r="Q32" s="1"/>
      <c r="R32" s="1"/>
      <c r="S32" s="1"/>
    </row>
    <row r="33" spans="1:19" x14ac:dyDescent="0.25">
      <c r="A33" s="7" t="s">
        <v>10</v>
      </c>
      <c r="B33" s="27"/>
      <c r="C33" s="27"/>
      <c r="D33" s="27"/>
      <c r="E33" s="8"/>
      <c r="F33" s="19"/>
      <c r="G33" s="8"/>
      <c r="H33" s="5" t="str">
        <f t="shared" si="0"/>
        <v/>
      </c>
      <c r="I33" s="9" t="str">
        <f>IF(B33="","",VLOOKUP(IF(B33=$A$59,CONCATENATE(B33,G33),B33),$P$108:$R$114,3,0))</f>
        <v/>
      </c>
      <c r="J33" s="1">
        <f>IF(OR(B33="",F33="",G33=""),0,IF($B33=$A$59,IF(YEAR($F33)=J$26,$I33,0),IF(YEAR($F33)&gt;$J$26,0,MIN(DATEDIF($F33,CONCATENATE("12/",J$26),"m")+1,G33))))</f>
        <v>0</v>
      </c>
      <c r="K33" s="16">
        <f>IF(OR(B33="",F33="",G33=""),0,IF($B33=$A$59,IF(YEAR($F33)=K$26,$I33,0),$G33-J33-L33))</f>
        <v>0</v>
      </c>
      <c r="L33" s="16">
        <f>IF(OR(B33="",F33="",G33=""),0,IF($B33=$A$59,IF(YEAR($F33)=2025,$I33,0),IF(YEAR(N33)&lt;2025,0,MIN(MONTH(N33),DATEDIF(F33,N33,"m")+1))))</f>
        <v>0</v>
      </c>
      <c r="M33" s="1" t="str">
        <f>IF(G33="","",VLOOKUP($B33,$P$108:$Q$111,2,0))</f>
        <v/>
      </c>
      <c r="N33" s="20">
        <f t="shared" si="1"/>
        <v>0</v>
      </c>
      <c r="O33" s="1"/>
      <c r="P33" s="1"/>
      <c r="Q33" s="1"/>
      <c r="R33" s="1"/>
      <c r="S33" s="1"/>
    </row>
    <row r="34" spans="1:19" x14ac:dyDescent="0.25">
      <c r="A34" s="7" t="s">
        <v>11</v>
      </c>
      <c r="B34" s="27"/>
      <c r="C34" s="27"/>
      <c r="D34" s="27"/>
      <c r="E34" s="8"/>
      <c r="F34" s="19"/>
      <c r="G34" s="8"/>
      <c r="H34" s="5" t="str">
        <f t="shared" si="0"/>
        <v/>
      </c>
      <c r="I34" s="9" t="str">
        <f>IF(B34="","",VLOOKUP(IF(B34=$A$59,CONCATENATE(B34,G34),B34),$P$108:$R$114,3,0))</f>
        <v/>
      </c>
      <c r="J34" s="1">
        <f>IF(OR(B34="",F34="",G34=""),0,IF($B34=$A$59,IF(YEAR($F34)=J$26,$I34,0),IF(YEAR($F34)&gt;$J$26,0,MIN(DATEDIF($F34,CONCATENATE("12/",J$26),"m")+1,G34))))</f>
        <v>0</v>
      </c>
      <c r="K34" s="16">
        <f>IF(OR(B34="",F34="",G34=""),0,IF($B34=$A$59,IF(YEAR($F34)=K$26,$I34,0),$G34-J34-L34))</f>
        <v>0</v>
      </c>
      <c r="L34" s="16">
        <f>IF(OR(B34="",F34="",G34=""),0,IF($B34=$A$59,IF(YEAR($F34)=2025,$I34,0),IF(YEAR(N34)&lt;2025,0,MIN(MONTH(N34),DATEDIF(F34,N34,"m")+1))))</f>
        <v>0</v>
      </c>
      <c r="M34" s="1" t="str">
        <f>IF(G34="","",VLOOKUP($B34,$P$108:$Q$111,2,0))</f>
        <v/>
      </c>
      <c r="N34" s="20">
        <f t="shared" si="1"/>
        <v>0</v>
      </c>
      <c r="O34" s="1"/>
      <c r="P34" s="1"/>
      <c r="Q34" s="1"/>
      <c r="R34" s="1"/>
      <c r="S34" s="1"/>
    </row>
    <row r="35" spans="1:19" x14ac:dyDescent="0.25">
      <c r="A35" s="7" t="s">
        <v>12</v>
      </c>
      <c r="B35" s="27"/>
      <c r="C35" s="27"/>
      <c r="D35" s="27"/>
      <c r="E35" s="8"/>
      <c r="F35" s="19"/>
      <c r="G35" s="8"/>
      <c r="H35" s="5" t="str">
        <f t="shared" si="0"/>
        <v/>
      </c>
      <c r="I35" s="9" t="str">
        <f>IF(B35="","",VLOOKUP(IF(B35=$A$59,CONCATENATE(B35,G35),B35),$P$108:$R$114,3,0))</f>
        <v/>
      </c>
      <c r="J35" s="1">
        <f>IF(OR(B35="",F35="",G35=""),0,IF($B35=$A$59,IF(YEAR($F35)=J$26,$I35,0),IF(YEAR($F35)&gt;$J$26,0,MIN(DATEDIF($F35,CONCATENATE("12/",J$26),"m")+1,G35))))</f>
        <v>0</v>
      </c>
      <c r="K35" s="16">
        <f>IF(OR(B35="",F35="",G35=""),0,IF($B35=$A$59,IF(YEAR($F35)=K$26,$I35,0),$G35-J35-L35))</f>
        <v>0</v>
      </c>
      <c r="L35" s="16">
        <f>IF(OR(B35="",F35="",G35=""),0,IF($B35=$A$59,IF(YEAR($F35)=2025,$I35,0),IF(YEAR(N35)&lt;2025,0,MIN(MONTH(N35),DATEDIF(F35,N35,"m")+1))))</f>
        <v>0</v>
      </c>
      <c r="M35" s="1" t="str">
        <f>IF(G35="","",VLOOKUP($B35,$P$108:$Q$111,2,0))</f>
        <v/>
      </c>
      <c r="N35" s="20">
        <f t="shared" si="1"/>
        <v>0</v>
      </c>
      <c r="O35" s="1"/>
      <c r="P35" s="1"/>
      <c r="Q35" s="1"/>
      <c r="R35" s="1"/>
      <c r="S35" s="1"/>
    </row>
    <row r="36" spans="1:19" x14ac:dyDescent="0.25">
      <c r="A36" s="7" t="s">
        <v>13</v>
      </c>
      <c r="B36" s="27"/>
      <c r="C36" s="27"/>
      <c r="D36" s="27"/>
      <c r="E36" s="8"/>
      <c r="F36" s="19"/>
      <c r="G36" s="8"/>
      <c r="H36" s="5" t="str">
        <f t="shared" si="0"/>
        <v/>
      </c>
      <c r="I36" s="9" t="str">
        <f>IF(B36="","",VLOOKUP(IF(B36=$A$59,CONCATENATE(B36,G36),B36),$P$108:$R$114,3,0))</f>
        <v/>
      </c>
      <c r="J36" s="1">
        <f>IF(OR(B36="",F36="",G36=""),0,IF($B36=$A$59,IF(YEAR($F36)=J$26,$I36,0),IF(YEAR($F36)&gt;$J$26,0,MIN(DATEDIF($F36,CONCATENATE("12/",J$26),"m")+1,G36))))</f>
        <v>0</v>
      </c>
      <c r="K36" s="16">
        <f>IF(OR(B36="",F36="",G36=""),0,IF($B36=$A$59,IF(YEAR($F36)=K$26,$I36,0),$G36-J36-L36))</f>
        <v>0</v>
      </c>
      <c r="L36" s="16">
        <f>IF(OR(B36="",F36="",G36=""),0,IF($B36=$A$59,IF(YEAR($F36)=2025,$I36,0),IF(YEAR(N36)&lt;2025,0,MIN(MONTH(N36),DATEDIF(F36,N36,"m")+1))))</f>
        <v>0</v>
      </c>
      <c r="M36" s="1" t="str">
        <f>IF(G36="","",VLOOKUP($B36,$P$108:$Q$111,2,0))</f>
        <v/>
      </c>
      <c r="N36" s="20">
        <f t="shared" si="1"/>
        <v>0</v>
      </c>
      <c r="O36" s="1"/>
      <c r="P36" s="1"/>
      <c r="Q36" s="1"/>
      <c r="R36" s="1"/>
      <c r="S36" s="1"/>
    </row>
    <row r="37" spans="1:19" x14ac:dyDescent="0.25">
      <c r="A37" s="7" t="s">
        <v>14</v>
      </c>
      <c r="B37" s="27"/>
      <c r="C37" s="27"/>
      <c r="D37" s="27"/>
      <c r="E37" s="8"/>
      <c r="F37" s="19"/>
      <c r="G37" s="8"/>
      <c r="H37" s="5" t="str">
        <f t="shared" si="0"/>
        <v/>
      </c>
      <c r="I37" s="9" t="str">
        <f>IF(B37="","",VLOOKUP(IF(B37=$A$59,CONCATENATE(B37,G37),B37),$P$108:$R$114,3,0))</f>
        <v/>
      </c>
      <c r="J37" s="1">
        <f>IF(OR(B37="",F37="",G37=""),0,IF($B37=$A$59,IF(YEAR($F37)=J$26,$I37,0),IF(YEAR($F37)&gt;$J$26,0,MIN(DATEDIF($F37,CONCATENATE("12/",J$26),"m")+1,G37))))</f>
        <v>0</v>
      </c>
      <c r="K37" s="16">
        <f>IF(OR(B37="",F37="",G37=""),0,IF($B37=$A$59,IF(YEAR($F37)=K$26,$I37,0),$G37-J37-L37))</f>
        <v>0</v>
      </c>
      <c r="L37" s="16">
        <f>IF(OR(B37="",F37="",G37=""),0,IF($B37=$A$59,IF(YEAR($F37)=2025,$I37,0),IF(YEAR(N37)&lt;2025,0,MIN(MONTH(N37),DATEDIF(F37,N37,"m")+1))))</f>
        <v>0</v>
      </c>
      <c r="M37" s="1" t="str">
        <f>IF(G37="","",VLOOKUP($B37,$P$108:$Q$111,2,0))</f>
        <v/>
      </c>
      <c r="N37" s="20">
        <f t="shared" si="1"/>
        <v>0</v>
      </c>
      <c r="O37" s="1"/>
      <c r="P37" s="1"/>
      <c r="Q37" s="1"/>
      <c r="R37" s="1"/>
      <c r="S37" s="1"/>
    </row>
    <row r="38" spans="1:19" x14ac:dyDescent="0.25">
      <c r="A38" s="7" t="s">
        <v>15</v>
      </c>
      <c r="B38" s="27"/>
      <c r="C38" s="27"/>
      <c r="D38" s="27"/>
      <c r="E38" s="8"/>
      <c r="F38" s="19"/>
      <c r="G38" s="8"/>
      <c r="H38" s="5" t="str">
        <f t="shared" si="0"/>
        <v/>
      </c>
      <c r="I38" s="9" t="str">
        <f>IF(B38="","",VLOOKUP(IF(B38=$A$59,CONCATENATE(B38,G38),B38),$P$108:$R$114,3,0))</f>
        <v/>
      </c>
      <c r="J38" s="1">
        <f>IF(OR(B38="",F38="",G38=""),0,IF($B38=$A$59,IF(YEAR($F38)=J$26,$I38,0),IF(YEAR($F38)&gt;$J$26,0,MIN(DATEDIF($F38,CONCATENATE("12/",J$26),"m")+1,G38))))</f>
        <v>0</v>
      </c>
      <c r="K38" s="16">
        <f>IF(OR(B38="",F38="",G38=""),0,IF($B38=$A$59,IF(YEAR($F38)=K$26,$I38,0),$G38-J38-L38))</f>
        <v>0</v>
      </c>
      <c r="L38" s="16">
        <f>IF(OR(B38="",F38="",G38=""),0,IF($B38=$A$59,IF(YEAR($F38)=2025,$I38,0),IF(YEAR(N38)&lt;2025,0,MIN(MONTH(N38),DATEDIF(F38,N38,"m")+1))))</f>
        <v>0</v>
      </c>
      <c r="M38" s="1" t="str">
        <f>IF(G38="","",VLOOKUP($B38,$P$108:$Q$111,2,0))</f>
        <v/>
      </c>
      <c r="N38" s="20">
        <f t="shared" si="1"/>
        <v>0</v>
      </c>
      <c r="O38" s="1"/>
      <c r="P38" s="1"/>
      <c r="Q38" s="1"/>
      <c r="R38" s="1"/>
      <c r="S38" s="1"/>
    </row>
    <row r="39" spans="1:19" x14ac:dyDescent="0.25">
      <c r="A39" s="7" t="s">
        <v>26</v>
      </c>
      <c r="B39" s="27"/>
      <c r="C39" s="27"/>
      <c r="D39" s="27"/>
      <c r="E39" s="8"/>
      <c r="F39" s="19"/>
      <c r="G39" s="8"/>
      <c r="H39" s="5" t="str">
        <f t="shared" si="0"/>
        <v/>
      </c>
      <c r="I39" s="9" t="str">
        <f>IF(B39="","",VLOOKUP(IF(B39=$A$59,CONCATENATE(B39,G39),B39),$P$108:$R$114,3,0))</f>
        <v/>
      </c>
      <c r="J39" s="1">
        <f>IF(OR(B39="",F39="",G39=""),0,IF($B39=$A$59,IF(YEAR($F39)=J$26,$I39,0),IF(YEAR($F39)&gt;$J$26,0,MIN(DATEDIF($F39,CONCATENATE("12/",J$26),"m")+1,G39))))</f>
        <v>0</v>
      </c>
      <c r="K39" s="16">
        <f>IF(OR(B39="",F39="",G39=""),0,IF($B39=$A$59,IF(YEAR($F39)=K$26,$I39,0),$G39-J39-L39))</f>
        <v>0</v>
      </c>
      <c r="L39" s="16">
        <f>IF(OR(B39="",F39="",G39=""),0,IF($B39=$A$59,IF(YEAR($F39)=2025,$I39,0),IF(YEAR(N39)&lt;2025,0,MIN(MONTH(N39),DATEDIF(F39,N39,"m")+1))))</f>
        <v>0</v>
      </c>
      <c r="M39" s="1" t="str">
        <f>IF(G39="","",VLOOKUP($B39,$P$108:$Q$111,2,0))</f>
        <v/>
      </c>
      <c r="N39" s="20">
        <f t="shared" si="1"/>
        <v>0</v>
      </c>
      <c r="O39" s="1"/>
      <c r="P39" s="1"/>
      <c r="Q39" s="1"/>
      <c r="R39" s="1"/>
      <c r="S39" s="1"/>
    </row>
    <row r="40" spans="1:19" x14ac:dyDescent="0.25">
      <c r="A40" s="7" t="s">
        <v>27</v>
      </c>
      <c r="B40" s="27"/>
      <c r="C40" s="27"/>
      <c r="D40" s="27"/>
      <c r="E40" s="8"/>
      <c r="F40" s="19"/>
      <c r="G40" s="8"/>
      <c r="H40" s="5" t="str">
        <f t="shared" ref="H40:H44" si="2">IF(B40="","",IF(B40="Short-term Lecturer","Dias","Meses"))</f>
        <v/>
      </c>
      <c r="I40" s="9" t="str">
        <f t="shared" ref="I40:I44" si="3">IF(B40="","",VLOOKUP(IF(B40=$A$59,CONCATENATE(B40,G40),B40),$P$108:$R$114,3,0))</f>
        <v/>
      </c>
      <c r="J40" s="1"/>
      <c r="K40" s="16"/>
      <c r="L40" s="16"/>
      <c r="M40" s="1"/>
      <c r="N40" s="20"/>
      <c r="O40" s="1"/>
      <c r="P40" s="1"/>
      <c r="Q40" s="1"/>
      <c r="R40" s="1"/>
      <c r="S40" s="1"/>
    </row>
    <row r="41" spans="1:19" x14ac:dyDescent="0.25">
      <c r="A41" s="7" t="s">
        <v>28</v>
      </c>
      <c r="B41" s="27"/>
      <c r="C41" s="27"/>
      <c r="D41" s="27"/>
      <c r="E41" s="8"/>
      <c r="F41" s="19"/>
      <c r="G41" s="8"/>
      <c r="H41" s="5" t="str">
        <f t="shared" si="2"/>
        <v/>
      </c>
      <c r="I41" s="9" t="str">
        <f t="shared" si="3"/>
        <v/>
      </c>
      <c r="J41" s="1"/>
      <c r="K41" s="16"/>
      <c r="L41" s="16"/>
      <c r="M41" s="1"/>
      <c r="N41" s="20"/>
      <c r="O41" s="1"/>
      <c r="P41" s="1"/>
      <c r="Q41" s="1"/>
      <c r="R41" s="1"/>
      <c r="S41" s="1"/>
    </row>
    <row r="42" spans="1:19" x14ac:dyDescent="0.25">
      <c r="A42" s="7" t="s">
        <v>114</v>
      </c>
      <c r="B42" s="27"/>
      <c r="C42" s="27"/>
      <c r="D42" s="27"/>
      <c r="E42" s="8"/>
      <c r="F42" s="19"/>
      <c r="G42" s="8"/>
      <c r="H42" s="5" t="str">
        <f t="shared" si="2"/>
        <v/>
      </c>
      <c r="I42" s="9" t="str">
        <f t="shared" si="3"/>
        <v/>
      </c>
      <c r="J42" s="1"/>
      <c r="K42" s="16"/>
      <c r="L42" s="16"/>
      <c r="M42" s="1"/>
      <c r="N42" s="20"/>
      <c r="O42" s="1"/>
      <c r="P42" s="1"/>
      <c r="Q42" s="1"/>
      <c r="R42" s="1"/>
      <c r="S42" s="1"/>
    </row>
    <row r="43" spans="1:19" x14ac:dyDescent="0.25">
      <c r="A43" s="7" t="s">
        <v>115</v>
      </c>
      <c r="B43" s="27"/>
      <c r="C43" s="27"/>
      <c r="D43" s="27"/>
      <c r="E43" s="8"/>
      <c r="F43" s="19"/>
      <c r="G43" s="8"/>
      <c r="H43" s="5" t="str">
        <f t="shared" si="2"/>
        <v/>
      </c>
      <c r="I43" s="9" t="str">
        <f t="shared" si="3"/>
        <v/>
      </c>
      <c r="J43" s="1"/>
      <c r="K43" s="16"/>
      <c r="L43" s="16"/>
      <c r="M43" s="1"/>
      <c r="N43" s="20"/>
      <c r="O43" s="1"/>
      <c r="P43" s="1"/>
      <c r="Q43" s="1"/>
      <c r="R43" s="1"/>
      <c r="S43" s="1"/>
    </row>
    <row r="44" spans="1:19" x14ac:dyDescent="0.25">
      <c r="A44" s="7" t="s">
        <v>116</v>
      </c>
      <c r="B44" s="27"/>
      <c r="C44" s="27"/>
      <c r="D44" s="27"/>
      <c r="E44" s="8"/>
      <c r="F44" s="19"/>
      <c r="G44" s="8"/>
      <c r="H44" s="5" t="str">
        <f t="shared" si="2"/>
        <v/>
      </c>
      <c r="I44" s="9" t="str">
        <f t="shared" si="3"/>
        <v/>
      </c>
      <c r="J44" s="1"/>
      <c r="K44" s="16"/>
      <c r="L44" s="16"/>
      <c r="M44" s="1"/>
      <c r="N44" s="20"/>
      <c r="O44" s="1"/>
      <c r="P44" s="1"/>
      <c r="Q44" s="1"/>
      <c r="R44" s="1"/>
      <c r="S44" s="1"/>
    </row>
    <row r="45" spans="1:19" x14ac:dyDescent="0.25">
      <c r="A45" s="7" t="s">
        <v>117</v>
      </c>
      <c r="B45" s="27"/>
      <c r="C45" s="27"/>
      <c r="D45" s="27"/>
      <c r="E45" s="8"/>
      <c r="F45" s="19"/>
      <c r="G45" s="8"/>
      <c r="H45" s="5" t="str">
        <f t="shared" si="0"/>
        <v/>
      </c>
      <c r="I45" s="9" t="str">
        <f>IF(B45="","",VLOOKUP(IF(B45=$A$59,CONCATENATE(B45,G45),B45),$P$108:$R$114,3,0))</f>
        <v/>
      </c>
      <c r="J45" s="1">
        <f>IF(OR(B45="",F45="",G45=""),0,IF($B45=$A$59,IF(YEAR($F45)=J$26,$I45,0),IF(YEAR($F45)&gt;$J$26,0,MIN(DATEDIF($F45,CONCATENATE("12/",J$26),"m")+1,G45))))</f>
        <v>0</v>
      </c>
      <c r="K45" s="16">
        <f>IF(OR(B45="",F45="",G45=""),0,IF($B45=$A$59,IF(YEAR($F45)=K$26,$I45,0),$G45-J45-L45))</f>
        <v>0</v>
      </c>
      <c r="L45" s="16">
        <f>IF(OR(B45="",F45="",G45=""),0,IF($B45=$A$59,IF(YEAR($F45)=2025,$I45,0),IF(YEAR(N45)&lt;2025,0,MIN(MONTH(N45),DATEDIF(F45,N45,"m")+1))))</f>
        <v>0</v>
      </c>
      <c r="M45" s="1" t="str">
        <f>IF(G45="","",VLOOKUP($B45,$P$108:$Q$111,2,0))</f>
        <v/>
      </c>
      <c r="N45" s="20">
        <f t="shared" si="1"/>
        <v>0</v>
      </c>
      <c r="O45" s="1"/>
      <c r="P45" s="1"/>
      <c r="Q45" s="1"/>
      <c r="R45" s="1"/>
      <c r="S45" s="1"/>
    </row>
    <row r="46" spans="1:19" x14ac:dyDescent="0.25">
      <c r="A46" s="7" t="s">
        <v>118</v>
      </c>
      <c r="B46" s="27"/>
      <c r="C46" s="27"/>
      <c r="D46" s="27"/>
      <c r="E46" s="8"/>
      <c r="F46" s="19"/>
      <c r="G46" s="8"/>
      <c r="H46" s="5" t="str">
        <f t="shared" si="0"/>
        <v/>
      </c>
      <c r="I46" s="9" t="str">
        <f>IF(B46="","",VLOOKUP(IF(B46=$A$59,CONCATENATE(B46,G46),B46),$P$108:$R$114,3,0))</f>
        <v/>
      </c>
      <c r="J46" s="1">
        <f>IF(OR(B46="",F46="",G46=""),0,IF($B46=$A$59,IF(YEAR($F46)=J$26,$I46,0),IF(YEAR($F46)&gt;$J$26,0,MIN(DATEDIF($F46,CONCATENATE("12/",J$26),"m")+1,G46))))</f>
        <v>0</v>
      </c>
      <c r="K46" s="16">
        <f>IF(OR(B46="",F46="",G46=""),0,IF($B46=$A$59,IF(YEAR($F46)=K$26,$I46,0),$G46-J46-L46))</f>
        <v>0</v>
      </c>
      <c r="L46" s="16">
        <f>IF(OR(B46="",F46="",G46=""),0,IF($B46=$A$59,IF(YEAR($F46)=2025,$I46,0),IF(YEAR(N46)&lt;2025,0,MIN(MONTH(N46),DATEDIF(F46,N46,"m")+1))))</f>
        <v>0</v>
      </c>
      <c r="M46" s="1" t="str">
        <f>IF(G46="","",VLOOKUP($B46,$P$108:$Q$111,2,0))</f>
        <v/>
      </c>
      <c r="N46" s="20">
        <f t="shared" si="1"/>
        <v>0</v>
      </c>
      <c r="O46" s="1"/>
      <c r="P46" s="1"/>
      <c r="Q46" s="1"/>
      <c r="R46" s="1"/>
      <c r="S46" s="1"/>
    </row>
    <row r="47" spans="1:19" x14ac:dyDescent="0.25">
      <c r="A47" s="7" t="s">
        <v>187</v>
      </c>
      <c r="B47" s="27"/>
      <c r="C47" s="27"/>
      <c r="D47" s="27"/>
      <c r="E47" s="8"/>
      <c r="F47" s="19"/>
      <c r="G47" s="8"/>
      <c r="H47" s="5" t="str">
        <f t="shared" si="0"/>
        <v/>
      </c>
      <c r="I47" s="9" t="str">
        <f>IF(B47="","",VLOOKUP(IF(B47=$A$59,CONCATENATE(B47,G47),B47),$P$108:$R$114,3,0))</f>
        <v/>
      </c>
      <c r="J47" s="1">
        <f>IF(OR(B47="",F47="",G47=""),0,IF($B47=$A$59,IF(YEAR($F47)=J$26,$I47,0),IF(YEAR($F47)&gt;$J$26,0,MIN(DATEDIF($F47,CONCATENATE("12/",J$26),"m")+1,G47))))</f>
        <v>0</v>
      </c>
      <c r="K47" s="16">
        <f>IF(OR(B47="",F47="",G47=""),0,IF($B47=$A$59,IF(YEAR($F47)=K$26,$I47,0),$G47-J47-L47))</f>
        <v>0</v>
      </c>
      <c r="L47" s="16">
        <f>IF(OR(B47="",F47="",G47=""),0,IF($B47=$A$59,IF(YEAR($F47)=2025,$I47,0),IF(YEAR(N47)&lt;2025,0,MIN(MONTH(N47),DATEDIF(F47,N47,"m")+1))))</f>
        <v>0</v>
      </c>
      <c r="M47" s="1" t="str">
        <f>IF(G47="","",VLOOKUP($B47,$P$108:$Q$111,2,0))</f>
        <v/>
      </c>
      <c r="N47" s="20">
        <f t="shared" si="1"/>
        <v>0</v>
      </c>
      <c r="O47" s="1"/>
      <c r="P47" s="1"/>
      <c r="Q47" s="1"/>
      <c r="R47" s="1"/>
      <c r="S47" s="1"/>
    </row>
    <row r="48" spans="1:19" x14ac:dyDescent="0.25">
      <c r="A48" s="7" t="s">
        <v>188</v>
      </c>
      <c r="B48" s="27"/>
      <c r="C48" s="27"/>
      <c r="D48" s="27"/>
      <c r="E48" s="8"/>
      <c r="F48" s="19"/>
      <c r="G48" s="8"/>
      <c r="H48" s="5" t="str">
        <f t="shared" si="0"/>
        <v/>
      </c>
      <c r="I48" s="9" t="str">
        <f>IF(B48="","",VLOOKUP(IF(B48=$A$59,CONCATENATE(B48,G48),B48),$P$108:$R$114,3,0))</f>
        <v/>
      </c>
      <c r="J48" s="1">
        <f>IF(OR(B48="",F48="",G48=""),0,IF($B48=$A$59,IF(YEAR($F48)=J$26,$I48,0),IF(YEAR($F48)&gt;$J$26,0,MIN(DATEDIF($F48,CONCATENATE("12/",J$26),"m")+1,G48))))</f>
        <v>0</v>
      </c>
      <c r="K48" s="16">
        <f>IF(OR(B48="",F48="",G48=""),0,IF($B48=$A$59,IF(YEAR($F48)=K$26,$I48,0),$G48-J48-L48))</f>
        <v>0</v>
      </c>
      <c r="L48" s="16">
        <f>IF(OR(B48="",F48="",G48=""),0,IF($B48=$A$59,IF(YEAR($F48)=2025,$I48,0),IF(YEAR(N48)&lt;2025,0,MIN(MONTH(N48),DATEDIF(F48,N48,"m")+1))))</f>
        <v>0</v>
      </c>
      <c r="M48" s="1" t="str">
        <f>IF(G48="","",VLOOKUP($B48,$P$108:$Q$111,2,0))</f>
        <v/>
      </c>
      <c r="N48" s="20">
        <f t="shared" si="1"/>
        <v>0</v>
      </c>
      <c r="O48" s="1"/>
      <c r="P48" s="1"/>
      <c r="Q48" s="1"/>
      <c r="R48" s="1"/>
      <c r="S48" s="1"/>
    </row>
    <row r="49" spans="1:19" x14ac:dyDescent="0.25">
      <c r="A49" s="7" t="s">
        <v>189</v>
      </c>
      <c r="B49" s="27"/>
      <c r="C49" s="27"/>
      <c r="D49" s="27"/>
      <c r="E49" s="8"/>
      <c r="F49" s="19"/>
      <c r="G49" s="8"/>
      <c r="H49" s="5" t="str">
        <f t="shared" si="0"/>
        <v/>
      </c>
      <c r="I49" s="9" t="str">
        <f>IF(B49="","",VLOOKUP(IF(B49=$A$59,CONCATENATE(B49,G49),B49),$P$108:$R$114,3,0))</f>
        <v/>
      </c>
      <c r="J49" s="1">
        <f>IF(OR(B49="",F49="",G49=""),0,IF($B49=$A$59,IF(YEAR($F49)=J$26,$I49,0),IF(YEAR($F49)&gt;$J$26,0,MIN(DATEDIF($F49,CONCATENATE("12/",J$26),"m")+1,G49))))</f>
        <v>0</v>
      </c>
      <c r="K49" s="16">
        <f>IF(OR(B49="",F49="",G49=""),0,IF($B49=$A$59,IF(YEAR($F49)=K$26,$I49,0),$G49-J49-L49))</f>
        <v>0</v>
      </c>
      <c r="L49" s="16">
        <f>IF(OR(B49="",F49="",G49=""),0,IF($B49=$A$59,IF(YEAR($F49)=2025,$I49,0),IF(YEAR(N49)&lt;2025,0,MIN(MONTH(N49),DATEDIF(F49,N49,"m")+1))))</f>
        <v>0</v>
      </c>
      <c r="M49" s="1" t="str">
        <f>IF(G49="","",VLOOKUP($B49,$P$108:$Q$111,2,0))</f>
        <v/>
      </c>
      <c r="N49" s="20">
        <f t="shared" si="1"/>
        <v>0</v>
      </c>
      <c r="O49" s="1"/>
      <c r="P49" s="1"/>
      <c r="Q49" s="1"/>
      <c r="R49" s="1"/>
      <c r="S49" s="1"/>
    </row>
    <row r="50" spans="1:19" x14ac:dyDescent="0.25">
      <c r="A50" s="7" t="s">
        <v>190</v>
      </c>
      <c r="B50" s="27"/>
      <c r="C50" s="27"/>
      <c r="D50" s="27"/>
      <c r="E50" s="8"/>
      <c r="F50" s="19"/>
      <c r="G50" s="8"/>
      <c r="H50" s="5" t="str">
        <f t="shared" si="0"/>
        <v/>
      </c>
      <c r="I50" s="9" t="str">
        <f>IF(B50="","",VLOOKUP(IF(B50=$A$59,CONCATENATE(B50,G50),B50),$P$108:$R$114,3,0))</f>
        <v/>
      </c>
      <c r="J50" s="1">
        <f>IF(OR(B50="",F50="",G50=""),0,IF($B50=$A$59,IF(YEAR($F50)=J$26,$I50,0),IF(YEAR($F50)&gt;$J$26,0,MIN(DATEDIF($F50,CONCATENATE("12/",J$26),"m")+1,G50))))</f>
        <v>0</v>
      </c>
      <c r="K50" s="16">
        <f>IF(OR(B50="",F50="",G50=""),0,IF($B50=$A$59,IF(YEAR($F50)=K$26,$I50,0),$G50-J50-L50))</f>
        <v>0</v>
      </c>
      <c r="L50" s="16">
        <f>IF(OR(B50="",F50="",G50=""),0,IF($B50=$A$59,IF(YEAR($F50)=2025,$I50,0),IF(YEAR(N50)&lt;2025,0,MIN(MONTH(N50),DATEDIF(F50,N50,"m")+1))))</f>
        <v>0</v>
      </c>
      <c r="M50" s="1" t="str">
        <f>IF(G50="","",VLOOKUP($B50,$P$108:$Q$111,2,0))</f>
        <v/>
      </c>
      <c r="N50" s="20">
        <f t="shared" si="1"/>
        <v>0</v>
      </c>
      <c r="O50" s="1"/>
      <c r="P50" s="1"/>
      <c r="Q50" s="1"/>
      <c r="R50" s="1"/>
      <c r="S50" s="1"/>
    </row>
    <row r="51" spans="1:19" x14ac:dyDescent="0.25">
      <c r="A51" s="7" t="s">
        <v>191</v>
      </c>
      <c r="B51" s="27"/>
      <c r="C51" s="27"/>
      <c r="D51" s="27"/>
      <c r="E51" s="8"/>
      <c r="F51" s="19"/>
      <c r="G51" s="8"/>
      <c r="H51" s="5" t="str">
        <f t="shared" si="0"/>
        <v/>
      </c>
      <c r="I51" s="9" t="str">
        <f>IF(B51="","",VLOOKUP(IF(B51=$A$59,CONCATENATE(B51,G51),B51),$P$108:$R$114,3,0))</f>
        <v/>
      </c>
      <c r="J51" s="1">
        <f>IF(OR(B51="",F51="",G51=""),0,IF($B51=$A$59,IF(YEAR($F51)=J$26,$I51,0),IF(YEAR($F51)&gt;$J$26,0,MIN(DATEDIF($F51,CONCATENATE("12/",J$26),"m")+1,G51))))</f>
        <v>0</v>
      </c>
      <c r="K51" s="16">
        <f>IF(OR(B51="",F51="",G51=""),0,IF($B51=$A$59,IF(YEAR($F51)=K$26,$I51,0),$G51-J51-L51))</f>
        <v>0</v>
      </c>
      <c r="L51" s="16">
        <f>IF(OR(B51="",F51="",G51=""),0,IF($B51=$A$59,IF(YEAR($F51)=2025,$I51,0),IF(YEAR(N51)&lt;2025,0,MIN(MONTH(N51),DATEDIF(F51,N51,"m")+1))))</f>
        <v>0</v>
      </c>
      <c r="M51" s="1" t="str">
        <f>IF(G51="","",VLOOKUP($B51,$P$108:$Q$111,2,0))</f>
        <v/>
      </c>
      <c r="N51" s="20">
        <f t="shared" si="1"/>
        <v>0</v>
      </c>
      <c r="O51" s="1"/>
      <c r="P51" s="1"/>
      <c r="Q51" s="1"/>
      <c r="R51" s="1"/>
      <c r="S51" s="1"/>
    </row>
    <row r="52" spans="1:19" x14ac:dyDescent="0.25">
      <c r="A52" s="22" t="s">
        <v>171</v>
      </c>
      <c r="B52" s="22"/>
      <c r="C52" s="22"/>
      <c r="D52" s="23" t="s">
        <v>172</v>
      </c>
      <c r="E52" s="23"/>
      <c r="F52" s="23"/>
      <c r="G52" s="24" t="s">
        <v>173</v>
      </c>
      <c r="H52" s="24"/>
      <c r="I52" s="24"/>
      <c r="J52" s="1"/>
      <c r="K52" s="1"/>
      <c r="L52" s="1"/>
      <c r="M52" s="1"/>
      <c r="N52" s="15"/>
      <c r="O52" s="1"/>
      <c r="P52" s="1"/>
      <c r="Q52" s="1"/>
      <c r="R52" s="1"/>
      <c r="S52" s="1"/>
    </row>
    <row r="53" spans="1:19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 x14ac:dyDescent="0.25">
      <c r="A54" s="2" t="s">
        <v>167</v>
      </c>
      <c r="B54" s="37" t="s">
        <v>177</v>
      </c>
      <c r="C54" s="37"/>
      <c r="D54" s="37"/>
      <c r="E54" s="37"/>
      <c r="F54" s="37"/>
      <c r="G54" s="37"/>
      <c r="H54" s="37"/>
      <c r="I54" s="37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29" t="s">
        <v>169</v>
      </c>
      <c r="B55" s="29"/>
      <c r="C55" s="29"/>
      <c r="D55" s="29"/>
      <c r="E55" s="10">
        <v>2023</v>
      </c>
      <c r="F55" s="10">
        <v>2024</v>
      </c>
      <c r="G55" s="10">
        <v>2025</v>
      </c>
      <c r="H55" s="29" t="s">
        <v>161</v>
      </c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36" t="s">
        <v>16</v>
      </c>
      <c r="B56" s="36"/>
      <c r="C56" s="36"/>
      <c r="D56" s="36"/>
      <c r="E56" s="9">
        <f ca="1">2100*SUMIF($B$27:$D$51,$A56,J$27:J$51)</f>
        <v>0</v>
      </c>
      <c r="F56" s="9">
        <f ca="1">2100*SUMIF($B$27:$D$51,$A56,K$27:K$51)</f>
        <v>0</v>
      </c>
      <c r="G56" s="9">
        <f ca="1">2100*SUMIF($B$27:$D$51,$A56,L$27:L$51)</f>
        <v>0</v>
      </c>
      <c r="H56" s="30">
        <f t="shared" ref="H56:H59" ca="1" si="4">SUM(E56:G56)</f>
        <v>0</v>
      </c>
      <c r="I56" s="3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36" t="s">
        <v>17</v>
      </c>
      <c r="B57" s="36"/>
      <c r="C57" s="36"/>
      <c r="D57" s="36"/>
      <c r="E57" s="9">
        <f ca="1">5200*SUMIF($B$27:$D$51,$A57,J$27:J$51)</f>
        <v>0</v>
      </c>
      <c r="F57" s="9">
        <f ca="1">5200*SUMIF($B$27:$D$51,$A57,K$27:K$51)</f>
        <v>0</v>
      </c>
      <c r="G57" s="9">
        <f ca="1">5200*SUMIF($B$27:$D$51,$A57,L$27:L$51)</f>
        <v>0</v>
      </c>
      <c r="H57" s="30">
        <f t="shared" ca="1" si="4"/>
        <v>0</v>
      </c>
      <c r="I57" s="3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36" t="s">
        <v>18</v>
      </c>
      <c r="B58" s="36"/>
      <c r="C58" s="36"/>
      <c r="D58" s="36"/>
      <c r="E58" s="9">
        <f ca="1">700*SUMIF($B$27:$D$51,$A58,J$27:J$51)</f>
        <v>0</v>
      </c>
      <c r="F58" s="9">
        <f ca="1">700*SUMIF($B$27:$D$51,$A58,K$27:K$51)</f>
        <v>0</v>
      </c>
      <c r="G58" s="9">
        <f ca="1">700*SUMIF($B$27:$D$51,$A58,L$27:L$51)</f>
        <v>0</v>
      </c>
      <c r="H58" s="30">
        <f t="shared" ca="1" si="4"/>
        <v>0</v>
      </c>
      <c r="I58" s="3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36" t="s">
        <v>175</v>
      </c>
      <c r="B59" s="36"/>
      <c r="C59" s="36"/>
      <c r="D59" s="36"/>
      <c r="E59" s="9">
        <f ca="1">SUMIF($B$27:$D$51,$A$59,J$27:J$51)</f>
        <v>0</v>
      </c>
      <c r="F59" s="9">
        <f ca="1">SUMIF($B$27:$D$51,$A$59,K$27:K$51)</f>
        <v>0</v>
      </c>
      <c r="G59" s="9">
        <f ca="1">SUMIF($B$27:$D$51,$A$59,L$27:L$51)</f>
        <v>0</v>
      </c>
      <c r="H59" s="30">
        <f t="shared" ca="1" si="4"/>
        <v>0</v>
      </c>
      <c r="I59" s="3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39" t="s">
        <v>157</v>
      </c>
      <c r="B60" s="40"/>
      <c r="C60" s="40"/>
      <c r="D60" s="41"/>
      <c r="E60" s="11">
        <f ca="1">SUM(E56:E59)</f>
        <v>0</v>
      </c>
      <c r="F60" s="11">
        <f ca="1">SUM(F56:F59)</f>
        <v>0</v>
      </c>
      <c r="G60" s="11">
        <f ca="1">SUM(G56:G59)</f>
        <v>0</v>
      </c>
      <c r="H60" s="32">
        <f t="shared" ref="H60" ca="1" si="5">SUM(H56:I59)</f>
        <v>0</v>
      </c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28" t="s">
        <v>168</v>
      </c>
      <c r="B62" s="28"/>
      <c r="C62" s="28"/>
      <c r="D62" s="28"/>
      <c r="E62" s="10">
        <v>2023</v>
      </c>
      <c r="F62" s="10">
        <v>2024</v>
      </c>
      <c r="G62" s="10">
        <v>2025</v>
      </c>
      <c r="H62" s="29" t="s">
        <v>161</v>
      </c>
      <c r="I62" s="29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38" t="s">
        <v>151</v>
      </c>
      <c r="B63" s="38"/>
      <c r="C63" s="38"/>
      <c r="D63" s="38"/>
      <c r="E63" s="12"/>
      <c r="F63" s="12"/>
      <c r="G63" s="12"/>
      <c r="H63" s="30">
        <f t="shared" ref="H63:H67" si="6">SUM(E63:G63)</f>
        <v>0</v>
      </c>
      <c r="I63" s="3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38" t="s">
        <v>152</v>
      </c>
      <c r="B64" s="38"/>
      <c r="C64" s="38"/>
      <c r="D64" s="38"/>
      <c r="E64" s="12"/>
      <c r="F64" s="12"/>
      <c r="G64" s="12"/>
      <c r="H64" s="30">
        <f t="shared" si="6"/>
        <v>0</v>
      </c>
      <c r="I64" s="3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38" t="s">
        <v>153</v>
      </c>
      <c r="B65" s="38"/>
      <c r="C65" s="38"/>
      <c r="D65" s="38"/>
      <c r="E65" s="12"/>
      <c r="F65" s="12"/>
      <c r="G65" s="12"/>
      <c r="H65" s="30">
        <f t="shared" si="6"/>
        <v>0</v>
      </c>
      <c r="I65" s="3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38" t="s">
        <v>154</v>
      </c>
      <c r="B66" s="38"/>
      <c r="C66" s="38"/>
      <c r="D66" s="38"/>
      <c r="E66" s="12"/>
      <c r="F66" s="12"/>
      <c r="G66" s="12"/>
      <c r="H66" s="30">
        <f t="shared" si="6"/>
        <v>0</v>
      </c>
      <c r="I66" s="3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38" t="s">
        <v>155</v>
      </c>
      <c r="B67" s="38"/>
      <c r="C67" s="38"/>
      <c r="D67" s="38"/>
      <c r="E67" s="12"/>
      <c r="F67" s="12"/>
      <c r="G67" s="12"/>
      <c r="H67" s="30">
        <f t="shared" si="6"/>
        <v>0</v>
      </c>
      <c r="I67" s="3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45" t="s">
        <v>158</v>
      </c>
      <c r="B68" s="45"/>
      <c r="C68" s="45"/>
      <c r="D68" s="45"/>
      <c r="E68" s="13">
        <f>SUM(E63:E67)</f>
        <v>0</v>
      </c>
      <c r="F68" s="13">
        <f>SUM(F63:F67)</f>
        <v>0</v>
      </c>
      <c r="G68" s="13">
        <f>SUM(G63:G67)</f>
        <v>0</v>
      </c>
      <c r="H68" s="32">
        <f>SUM(H63:I67)</f>
        <v>0</v>
      </c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45" t="s">
        <v>163</v>
      </c>
      <c r="B70" s="45"/>
      <c r="C70" s="45"/>
      <c r="D70" s="45"/>
      <c r="E70" s="13">
        <f ca="1">E60+E68</f>
        <v>0</v>
      </c>
      <c r="F70" s="13">
        <f ca="1">F60+F68</f>
        <v>0</v>
      </c>
      <c r="G70" s="13">
        <f ca="1">G60+G68</f>
        <v>0</v>
      </c>
      <c r="H70" s="32">
        <f ca="1">H60+H68</f>
        <v>0</v>
      </c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43" t="s">
        <v>160</v>
      </c>
      <c r="B71" s="43"/>
      <c r="C71" s="43"/>
      <c r="D71" s="43"/>
      <c r="E71" s="14">
        <v>150000</v>
      </c>
      <c r="F71" s="14">
        <v>300000</v>
      </c>
      <c r="G71" s="14">
        <v>150000</v>
      </c>
      <c r="H71" s="46">
        <f t="shared" ref="H71" si="7">SUM(E71:G71)</f>
        <v>600000</v>
      </c>
      <c r="I71" s="47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28" t="s">
        <v>170</v>
      </c>
      <c r="B73" s="28"/>
      <c r="C73" s="28"/>
      <c r="D73" s="28"/>
      <c r="E73" s="10">
        <v>2023</v>
      </c>
      <c r="F73" s="10">
        <v>2024</v>
      </c>
      <c r="G73" s="10">
        <v>2025</v>
      </c>
      <c r="H73" s="29" t="s">
        <v>161</v>
      </c>
      <c r="I73" s="29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38" t="s">
        <v>156</v>
      </c>
      <c r="B74" s="38"/>
      <c r="C74" s="38"/>
      <c r="D74" s="38"/>
      <c r="E74" s="12"/>
      <c r="F74" s="12"/>
      <c r="G74" s="21">
        <v>0</v>
      </c>
      <c r="H74" s="30">
        <f t="shared" ref="H74" si="8">SUM(E74:G74)</f>
        <v>0</v>
      </c>
      <c r="I74" s="3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45" t="s">
        <v>159</v>
      </c>
      <c r="B75" s="45"/>
      <c r="C75" s="45"/>
      <c r="D75" s="45"/>
      <c r="E75" s="13">
        <f>E74</f>
        <v>0</v>
      </c>
      <c r="F75" s="13">
        <f>F74</f>
        <v>0</v>
      </c>
      <c r="G75" s="13">
        <v>0</v>
      </c>
      <c r="H75" s="32">
        <f>H74</f>
        <v>0</v>
      </c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43" t="s">
        <v>162</v>
      </c>
      <c r="B76" s="43"/>
      <c r="C76" s="43"/>
      <c r="D76" s="43"/>
      <c r="E76" s="14">
        <v>50000</v>
      </c>
      <c r="F76" s="14">
        <v>50000</v>
      </c>
      <c r="G76" s="14">
        <v>0</v>
      </c>
      <c r="H76" s="44">
        <f t="shared" ref="H76" si="9">SUM(E76:G76)</f>
        <v>100000</v>
      </c>
      <c r="I76" s="44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 t="s">
        <v>81</v>
      </c>
      <c r="L108" s="1">
        <v>5</v>
      </c>
      <c r="M108" s="1"/>
      <c r="N108" s="17" t="s">
        <v>127</v>
      </c>
      <c r="O108" s="1"/>
      <c r="P108" s="1" t="s">
        <v>16</v>
      </c>
      <c r="Q108" s="6" t="s">
        <v>120</v>
      </c>
      <c r="R108" s="1">
        <v>2100</v>
      </c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 t="s">
        <v>70</v>
      </c>
      <c r="L109" s="1">
        <v>5</v>
      </c>
      <c r="M109" s="1"/>
      <c r="N109" s="17" t="s">
        <v>128</v>
      </c>
      <c r="O109" s="1"/>
      <c r="P109" s="1" t="s">
        <v>17</v>
      </c>
      <c r="Q109" s="6" t="s">
        <v>121</v>
      </c>
      <c r="R109" s="1">
        <v>5200</v>
      </c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 t="s">
        <v>71</v>
      </c>
      <c r="L110" s="1">
        <v>5</v>
      </c>
      <c r="M110" s="1"/>
      <c r="N110" s="17" t="s">
        <v>129</v>
      </c>
      <c r="O110" s="1"/>
      <c r="P110" s="1" t="s">
        <v>18</v>
      </c>
      <c r="Q110" s="6" t="s">
        <v>122</v>
      </c>
      <c r="R110" s="1">
        <v>700</v>
      </c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 t="s">
        <v>67</v>
      </c>
      <c r="L111" s="1">
        <v>4</v>
      </c>
      <c r="M111" s="1"/>
      <c r="N111" s="17" t="s">
        <v>130</v>
      </c>
      <c r="O111" s="1"/>
      <c r="P111" s="1" t="s">
        <v>19</v>
      </c>
      <c r="Q111" s="6" t="s">
        <v>123</v>
      </c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 t="s">
        <v>43</v>
      </c>
      <c r="L112" s="1">
        <v>6</v>
      </c>
      <c r="M112" s="1"/>
      <c r="N112" s="17" t="s">
        <v>131</v>
      </c>
      <c r="O112" s="1"/>
      <c r="P112" s="1" t="s">
        <v>124</v>
      </c>
      <c r="Q112" s="1"/>
      <c r="R112" s="1">
        <v>8000</v>
      </c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 t="s">
        <v>44</v>
      </c>
      <c r="L113" s="1">
        <v>5</v>
      </c>
      <c r="M113" s="1"/>
      <c r="N113" s="17" t="s">
        <v>132</v>
      </c>
      <c r="O113" s="1"/>
      <c r="P113" s="1" t="s">
        <v>125</v>
      </c>
      <c r="Q113" s="1"/>
      <c r="R113" s="1">
        <v>12000</v>
      </c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 t="s">
        <v>45</v>
      </c>
      <c r="L114" s="1">
        <v>6</v>
      </c>
      <c r="M114" s="1"/>
      <c r="N114" s="17" t="s">
        <v>133</v>
      </c>
      <c r="O114" s="1"/>
      <c r="P114" s="1" t="s">
        <v>126</v>
      </c>
      <c r="Q114" s="1"/>
      <c r="R114" s="1">
        <v>15000</v>
      </c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 t="s">
        <v>46</v>
      </c>
      <c r="L115" s="1">
        <v>7</v>
      </c>
      <c r="M115" s="1"/>
      <c r="N115" s="17" t="s">
        <v>134</v>
      </c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 t="s">
        <v>47</v>
      </c>
      <c r="L116" s="1">
        <v>5</v>
      </c>
      <c r="M116" s="1"/>
      <c r="N116" s="17" t="s">
        <v>135</v>
      </c>
      <c r="O116" s="1"/>
      <c r="P116" s="6" t="s">
        <v>120</v>
      </c>
      <c r="Q116" s="6" t="s">
        <v>121</v>
      </c>
      <c r="R116" s="6" t="s">
        <v>122</v>
      </c>
      <c r="S116" s="6" t="s">
        <v>123</v>
      </c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 t="s">
        <v>103</v>
      </c>
      <c r="L117" s="1">
        <v>4</v>
      </c>
      <c r="M117" s="1"/>
      <c r="N117" s="17" t="s">
        <v>136</v>
      </c>
      <c r="O117" s="1"/>
      <c r="P117" s="6">
        <v>1</v>
      </c>
      <c r="Q117" s="15">
        <v>3</v>
      </c>
      <c r="R117" s="6">
        <v>12</v>
      </c>
      <c r="S117" s="6">
        <v>15</v>
      </c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 t="s">
        <v>104</v>
      </c>
      <c r="L118" s="1">
        <v>6</v>
      </c>
      <c r="M118" s="1"/>
      <c r="N118" s="17" t="s">
        <v>137</v>
      </c>
      <c r="O118" s="1"/>
      <c r="P118" s="6">
        <v>2</v>
      </c>
      <c r="Q118" s="15">
        <v>4</v>
      </c>
      <c r="R118" s="1"/>
      <c r="S118" s="6">
        <v>30</v>
      </c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 t="s">
        <v>35</v>
      </c>
      <c r="L119" s="1">
        <v>7</v>
      </c>
      <c r="M119" s="1"/>
      <c r="N119" s="17" t="s">
        <v>138</v>
      </c>
      <c r="O119" s="1"/>
      <c r="P119" s="6">
        <v>3</v>
      </c>
      <c r="Q119" s="15">
        <v>5</v>
      </c>
      <c r="R119" s="1"/>
      <c r="S119" s="6">
        <v>45</v>
      </c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 t="s">
        <v>82</v>
      </c>
      <c r="L120" s="1">
        <v>5</v>
      </c>
      <c r="M120" s="1"/>
      <c r="N120" s="17" t="s">
        <v>139</v>
      </c>
      <c r="O120" s="1"/>
      <c r="P120" s="6">
        <v>4</v>
      </c>
      <c r="Q120" s="15">
        <v>6</v>
      </c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 t="s">
        <v>105</v>
      </c>
      <c r="L121" s="1">
        <v>5</v>
      </c>
      <c r="M121" s="1"/>
      <c r="N121" s="17" t="s">
        <v>140</v>
      </c>
      <c r="O121" s="1"/>
      <c r="P121" s="6">
        <v>5</v>
      </c>
      <c r="Q121" s="15">
        <v>7</v>
      </c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 t="s">
        <v>72</v>
      </c>
      <c r="L122" s="1">
        <v>6</v>
      </c>
      <c r="M122" s="1"/>
      <c r="N122" s="17" t="s">
        <v>141</v>
      </c>
      <c r="O122" s="1"/>
      <c r="P122" s="6">
        <v>6</v>
      </c>
      <c r="Q122" s="15">
        <v>8</v>
      </c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 t="s">
        <v>48</v>
      </c>
      <c r="L123" s="1">
        <v>6</v>
      </c>
      <c r="M123" s="1"/>
      <c r="N123" s="17" t="s">
        <v>142</v>
      </c>
      <c r="O123" s="1"/>
      <c r="P123" s="6">
        <v>7</v>
      </c>
      <c r="Q123" s="15">
        <v>9</v>
      </c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 t="s">
        <v>83</v>
      </c>
      <c r="L124" s="1">
        <v>3</v>
      </c>
      <c r="M124" s="1"/>
      <c r="N124" s="17" t="s">
        <v>143</v>
      </c>
      <c r="O124" s="1"/>
      <c r="P124" s="6">
        <v>8</v>
      </c>
      <c r="Q124" s="15">
        <v>10</v>
      </c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 t="s">
        <v>52</v>
      </c>
      <c r="L125" s="1">
        <v>4</v>
      </c>
      <c r="M125" s="1"/>
      <c r="N125" s="17" t="s">
        <v>144</v>
      </c>
      <c r="O125" s="1"/>
      <c r="P125" s="6">
        <v>9</v>
      </c>
      <c r="Q125" s="15">
        <v>11</v>
      </c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 t="s">
        <v>36</v>
      </c>
      <c r="L126" s="1">
        <v>4</v>
      </c>
      <c r="M126" s="1"/>
      <c r="N126" s="17" t="s">
        <v>145</v>
      </c>
      <c r="O126" s="1"/>
      <c r="P126" s="6">
        <v>10</v>
      </c>
      <c r="Q126" s="15">
        <v>12</v>
      </c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 t="s">
        <v>53</v>
      </c>
      <c r="L127" s="1">
        <v>3</v>
      </c>
      <c r="M127" s="1"/>
      <c r="N127" s="17" t="s">
        <v>146</v>
      </c>
      <c r="O127" s="1"/>
      <c r="P127" s="6">
        <v>11</v>
      </c>
      <c r="Q127" s="15">
        <v>13</v>
      </c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 t="s">
        <v>84</v>
      </c>
      <c r="L128" s="1">
        <v>4</v>
      </c>
      <c r="M128" s="1"/>
      <c r="N128" s="17" t="s">
        <v>147</v>
      </c>
      <c r="O128" s="1"/>
      <c r="P128" s="6">
        <v>12</v>
      </c>
      <c r="Q128" s="15">
        <v>14</v>
      </c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 t="s">
        <v>112</v>
      </c>
      <c r="L129" s="1">
        <v>5</v>
      </c>
      <c r="M129" s="1"/>
      <c r="N129" s="17" t="s">
        <v>148</v>
      </c>
      <c r="O129" s="1"/>
      <c r="P129" s="6">
        <v>13</v>
      </c>
      <c r="Q129" s="15">
        <v>15</v>
      </c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 t="s">
        <v>113</v>
      </c>
      <c r="L130" s="1">
        <v>5</v>
      </c>
      <c r="M130" s="1"/>
      <c r="N130" s="17" t="s">
        <v>149</v>
      </c>
      <c r="O130" s="1"/>
      <c r="P130" s="6">
        <v>14</v>
      </c>
      <c r="Q130" s="15">
        <v>16</v>
      </c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 t="s">
        <v>85</v>
      </c>
      <c r="L131" s="1">
        <v>4</v>
      </c>
      <c r="M131" s="1"/>
      <c r="N131" s="17" t="s">
        <v>150</v>
      </c>
      <c r="O131" s="1"/>
      <c r="P131" s="6">
        <v>15</v>
      </c>
      <c r="Q131" s="15">
        <v>17</v>
      </c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 t="s">
        <v>86</v>
      </c>
      <c r="L132" s="1">
        <v>5</v>
      </c>
      <c r="M132" s="1"/>
      <c r="N132" s="1"/>
      <c r="O132" s="1"/>
      <c r="P132" s="6">
        <v>16</v>
      </c>
      <c r="Q132" s="15">
        <v>18</v>
      </c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 t="s">
        <v>87</v>
      </c>
      <c r="L133" s="1">
        <v>5</v>
      </c>
      <c r="M133" s="1"/>
      <c r="N133" s="1"/>
      <c r="O133" s="1"/>
      <c r="P133" s="6">
        <v>17</v>
      </c>
      <c r="Q133" s="15">
        <v>19</v>
      </c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 t="s">
        <v>106</v>
      </c>
      <c r="L134" s="1">
        <v>3</v>
      </c>
      <c r="M134" s="1"/>
      <c r="N134" s="1"/>
      <c r="O134" s="1"/>
      <c r="P134" s="6">
        <v>18</v>
      </c>
      <c r="Q134" s="15">
        <v>20</v>
      </c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 t="s">
        <v>88</v>
      </c>
      <c r="L135" s="1">
        <v>6</v>
      </c>
      <c r="M135" s="1"/>
      <c r="N135" s="1"/>
      <c r="O135" s="1"/>
      <c r="P135" s="6">
        <v>19</v>
      </c>
      <c r="Q135" s="15">
        <v>21</v>
      </c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 t="s">
        <v>89</v>
      </c>
      <c r="L136" s="1">
        <v>4</v>
      </c>
      <c r="M136" s="1"/>
      <c r="N136" s="1"/>
      <c r="O136" s="1"/>
      <c r="P136" s="6">
        <v>20</v>
      </c>
      <c r="Q136" s="15">
        <v>22</v>
      </c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 t="s">
        <v>73</v>
      </c>
      <c r="L137" s="1">
        <v>5</v>
      </c>
      <c r="M137" s="1"/>
      <c r="N137" s="1"/>
      <c r="O137" s="1"/>
      <c r="P137" s="6">
        <v>21</v>
      </c>
      <c r="Q137" s="15">
        <v>23</v>
      </c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 t="s">
        <v>74</v>
      </c>
      <c r="L138" s="1">
        <v>4</v>
      </c>
      <c r="M138" s="1"/>
      <c r="N138" s="1"/>
      <c r="O138" s="1"/>
      <c r="P138" s="6">
        <v>22</v>
      </c>
      <c r="Q138" s="15">
        <v>24</v>
      </c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 t="s">
        <v>107</v>
      </c>
      <c r="L139" s="1">
        <v>3</v>
      </c>
      <c r="M139" s="1"/>
      <c r="N139" s="1"/>
      <c r="O139" s="1"/>
      <c r="P139" s="6">
        <v>23</v>
      </c>
      <c r="Q139" s="6">
        <v>23</v>
      </c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 t="s">
        <v>54</v>
      </c>
      <c r="L140" s="1">
        <v>3</v>
      </c>
      <c r="M140" s="1"/>
      <c r="N140" s="1"/>
      <c r="O140" s="1"/>
      <c r="P140" s="6">
        <v>24</v>
      </c>
      <c r="Q140" s="6">
        <v>24</v>
      </c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 t="s">
        <v>108</v>
      </c>
      <c r="L141" s="1">
        <v>5</v>
      </c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 t="s">
        <v>55</v>
      </c>
      <c r="L142" s="1">
        <v>4</v>
      </c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 t="s">
        <v>93</v>
      </c>
      <c r="L143" s="1">
        <v>3</v>
      </c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 t="s">
        <v>94</v>
      </c>
      <c r="L144" s="1">
        <v>3</v>
      </c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 t="s">
        <v>95</v>
      </c>
      <c r="L145" s="1">
        <v>6</v>
      </c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 t="s">
        <v>96</v>
      </c>
      <c r="L146" s="1">
        <v>4</v>
      </c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 t="s">
        <v>97</v>
      </c>
      <c r="L147" s="1">
        <v>7</v>
      </c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 t="s">
        <v>98</v>
      </c>
      <c r="L148" s="1">
        <v>3</v>
      </c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 t="s">
        <v>99</v>
      </c>
      <c r="L149" s="1">
        <v>5</v>
      </c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 t="s">
        <v>100</v>
      </c>
      <c r="L150" s="1">
        <v>4</v>
      </c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 t="s">
        <v>101</v>
      </c>
      <c r="L151" s="1">
        <v>5</v>
      </c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 t="s">
        <v>37</v>
      </c>
      <c r="L152" s="1">
        <v>5</v>
      </c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 t="s">
        <v>75</v>
      </c>
      <c r="L153" s="1">
        <v>4</v>
      </c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 t="s">
        <v>38</v>
      </c>
      <c r="L154" s="1">
        <v>7</v>
      </c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 t="s">
        <v>56</v>
      </c>
      <c r="L155" s="1">
        <v>4</v>
      </c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 t="s">
        <v>49</v>
      </c>
      <c r="L156" s="1">
        <v>4</v>
      </c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 t="s">
        <v>39</v>
      </c>
      <c r="L157" s="1">
        <v>4</v>
      </c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 t="s">
        <v>76</v>
      </c>
      <c r="L158" s="1">
        <v>5</v>
      </c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 t="s">
        <v>109</v>
      </c>
      <c r="L159" s="1">
        <v>4</v>
      </c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 t="s">
        <v>90</v>
      </c>
      <c r="L160" s="1">
        <v>3</v>
      </c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 t="s">
        <v>77</v>
      </c>
      <c r="L161" s="1">
        <v>5</v>
      </c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 t="s">
        <v>91</v>
      </c>
      <c r="L162" s="1">
        <v>3</v>
      </c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 t="s">
        <v>57</v>
      </c>
      <c r="L163" s="1">
        <v>5</v>
      </c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 t="s">
        <v>68</v>
      </c>
      <c r="L164" s="1">
        <v>5</v>
      </c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 t="s">
        <v>40</v>
      </c>
      <c r="L165" s="1">
        <v>5</v>
      </c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 t="s">
        <v>58</v>
      </c>
      <c r="L166" s="1">
        <v>5</v>
      </c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 t="s">
        <v>50</v>
      </c>
      <c r="L167" s="1">
        <v>3</v>
      </c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 t="s">
        <v>51</v>
      </c>
      <c r="L168" s="1">
        <v>5</v>
      </c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 t="s">
        <v>69</v>
      </c>
      <c r="L169" s="1">
        <v>3</v>
      </c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 t="s">
        <v>59</v>
      </c>
      <c r="L170" s="1">
        <v>4</v>
      </c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 t="s">
        <v>60</v>
      </c>
      <c r="L171" s="1">
        <v>5</v>
      </c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 t="s">
        <v>61</v>
      </c>
      <c r="L172" s="1">
        <v>4</v>
      </c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 t="s">
        <v>41</v>
      </c>
      <c r="L173" s="1">
        <v>5</v>
      </c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 t="s">
        <v>62</v>
      </c>
      <c r="L174" s="1">
        <v>4</v>
      </c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 t="s">
        <v>78</v>
      </c>
      <c r="L175" s="1">
        <v>5</v>
      </c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 t="s">
        <v>79</v>
      </c>
      <c r="L176" s="1">
        <v>5</v>
      </c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 t="s">
        <v>42</v>
      </c>
      <c r="L177" s="1">
        <v>5</v>
      </c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 t="s">
        <v>63</v>
      </c>
      <c r="L178" s="1">
        <v>4</v>
      </c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 t="s">
        <v>64</v>
      </c>
      <c r="L179" s="1">
        <v>4</v>
      </c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 t="s">
        <v>65</v>
      </c>
      <c r="L180" s="1">
        <v>3</v>
      </c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 t="s">
        <v>66</v>
      </c>
      <c r="L181" s="1">
        <v>3</v>
      </c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 t="s">
        <v>92</v>
      </c>
      <c r="L182" s="1">
        <v>6</v>
      </c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 t="s">
        <v>80</v>
      </c>
      <c r="L183" s="1">
        <v>5</v>
      </c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 t="s">
        <v>102</v>
      </c>
      <c r="L184" s="1">
        <v>5</v>
      </c>
      <c r="M184" s="1"/>
      <c r="N184" s="1"/>
      <c r="O184" s="1"/>
      <c r="P184" s="1"/>
      <c r="Q184" s="1"/>
      <c r="R184" s="1"/>
      <c r="S184" s="1"/>
    </row>
  </sheetData>
  <sheetProtection password="EFBD" sheet="1" objects="1" scenarios="1"/>
  <mergeCells count="97">
    <mergeCell ref="B23:H23"/>
    <mergeCell ref="B40:D40"/>
    <mergeCell ref="B41:D41"/>
    <mergeCell ref="B42:D42"/>
    <mergeCell ref="B43:D43"/>
    <mergeCell ref="B18:H18"/>
    <mergeCell ref="B19:H19"/>
    <mergeCell ref="B20:H20"/>
    <mergeCell ref="B21:H21"/>
    <mergeCell ref="B22:H22"/>
    <mergeCell ref="B13:H13"/>
    <mergeCell ref="B14:H14"/>
    <mergeCell ref="B15:H15"/>
    <mergeCell ref="B16:H16"/>
    <mergeCell ref="B17:H17"/>
    <mergeCell ref="A6:I6"/>
    <mergeCell ref="A1:I1"/>
    <mergeCell ref="A2:I2"/>
    <mergeCell ref="A4:I4"/>
    <mergeCell ref="A5:I5"/>
    <mergeCell ref="A3:I3"/>
    <mergeCell ref="H66:I66"/>
    <mergeCell ref="H67:I67"/>
    <mergeCell ref="A76:D76"/>
    <mergeCell ref="H76:I76"/>
    <mergeCell ref="A70:D70"/>
    <mergeCell ref="H70:I70"/>
    <mergeCell ref="A71:D71"/>
    <mergeCell ref="H71:I71"/>
    <mergeCell ref="A67:D67"/>
    <mergeCell ref="A68:D68"/>
    <mergeCell ref="A74:D74"/>
    <mergeCell ref="A75:D75"/>
    <mergeCell ref="A73:D73"/>
    <mergeCell ref="A72:I72"/>
    <mergeCell ref="A69:I69"/>
    <mergeCell ref="H68:I68"/>
    <mergeCell ref="H58:I58"/>
    <mergeCell ref="H59:I59"/>
    <mergeCell ref="H60:I60"/>
    <mergeCell ref="H62:I62"/>
    <mergeCell ref="A66:D66"/>
    <mergeCell ref="A58:D58"/>
    <mergeCell ref="A59:D59"/>
    <mergeCell ref="A63:D63"/>
    <mergeCell ref="A64:D64"/>
    <mergeCell ref="A65:D65"/>
    <mergeCell ref="A60:D60"/>
    <mergeCell ref="A62:D62"/>
    <mergeCell ref="A61:I61"/>
    <mergeCell ref="H63:I63"/>
    <mergeCell ref="H64:I64"/>
    <mergeCell ref="H65:I65"/>
    <mergeCell ref="H73:I73"/>
    <mergeCell ref="H74:I74"/>
    <mergeCell ref="H75:I75"/>
    <mergeCell ref="B7:I7"/>
    <mergeCell ref="B25:I25"/>
    <mergeCell ref="A56:D56"/>
    <mergeCell ref="A57:D57"/>
    <mergeCell ref="A55:D55"/>
    <mergeCell ref="B54:I54"/>
    <mergeCell ref="H55:I55"/>
    <mergeCell ref="H57:I57"/>
    <mergeCell ref="H56:I56"/>
    <mergeCell ref="B46:D46"/>
    <mergeCell ref="B47:D47"/>
    <mergeCell ref="B48:D48"/>
    <mergeCell ref="B49:D49"/>
    <mergeCell ref="B32:D32"/>
    <mergeCell ref="B33:D33"/>
    <mergeCell ref="B34:D34"/>
    <mergeCell ref="B27:D27"/>
    <mergeCell ref="B28:D28"/>
    <mergeCell ref="B29:D29"/>
    <mergeCell ref="B30:D30"/>
    <mergeCell ref="B31:D31"/>
    <mergeCell ref="B8:H8"/>
    <mergeCell ref="B9:H9"/>
    <mergeCell ref="B10:H10"/>
    <mergeCell ref="B11:H11"/>
    <mergeCell ref="B12:H12"/>
    <mergeCell ref="A52:C52"/>
    <mergeCell ref="D52:F52"/>
    <mergeCell ref="G52:I52"/>
    <mergeCell ref="A24:I24"/>
    <mergeCell ref="A53:I53"/>
    <mergeCell ref="B37:D37"/>
    <mergeCell ref="B38:D38"/>
    <mergeCell ref="B39:D39"/>
    <mergeCell ref="B45:D45"/>
    <mergeCell ref="B35:D35"/>
    <mergeCell ref="B36:D36"/>
    <mergeCell ref="B51:D51"/>
    <mergeCell ref="B50:D50"/>
    <mergeCell ref="B26:D26"/>
    <mergeCell ref="B44:D44"/>
  </mergeCells>
  <conditionalFormatting sqref="H75:I75">
    <cfRule type="expression" dxfId="5" priority="7">
      <formula>$H$75&gt;$H$76</formula>
    </cfRule>
  </conditionalFormatting>
  <conditionalFormatting sqref="H70:I70">
    <cfRule type="expression" dxfId="4" priority="6">
      <formula>$H$70&gt;$H$71</formula>
    </cfRule>
  </conditionalFormatting>
  <conditionalFormatting sqref="E70:G70">
    <cfRule type="expression" dxfId="3" priority="5">
      <formula>E$70&gt;E$71</formula>
    </cfRule>
  </conditionalFormatting>
  <conditionalFormatting sqref="E75:G75">
    <cfRule type="expression" dxfId="2" priority="4">
      <formula>E$75&gt;E$76</formula>
    </cfRule>
  </conditionalFormatting>
  <conditionalFormatting sqref="G27:G51">
    <cfRule type="expression" dxfId="1" priority="1">
      <formula>$F27+IF($B27&lt;&gt;$A$59,30*$G27,$G27)&gt;DATE(2025,7,31)</formula>
    </cfRule>
    <cfRule type="expression" dxfId="0" priority="2">
      <formula>COUNTIF(INDIRECT($M27),$G27)=0</formula>
    </cfRule>
  </conditionalFormatting>
  <dataValidations count="5">
    <dataValidation type="list" allowBlank="1" showInputMessage="1" showErrorMessage="1" errorTitle="ATENÇÃO" error="_x000a__x000a_Clique na seta e selecione um dos  PPGs listados_x000a__x000a_" sqref="B9:D23">
      <formula1>$K$108:$K$184</formula1>
    </dataValidation>
    <dataValidation type="list" allowBlank="1" showInputMessage="1" showErrorMessage="1" errorTitle="ATENÇÃO" error="_x000a__x000a_Clique na seta e selecione uma das opções (preencher primeiro a 1ª PARTE, acima)_x000a__x000a_" sqref="E27:E51">
      <formula1>$A$9:$A$23</formula1>
    </dataValidation>
    <dataValidation type="list" allowBlank="1" showInputMessage="1" showErrorMessage="1" errorTitle="ATENÇÃO" error="_x000a__x000a_Clique na seta e selecione uma das modalidades de bolsa_x000a__x000a_" sqref="B27:D51">
      <formula1>$A$56:$A$59</formula1>
    </dataValidation>
    <dataValidation type="list" allowBlank="1" showInputMessage="1" showErrorMessage="1" errorTitle="ATENÇÃO" error="_x000a__x000a_Clique na seta e selecione uma das opções de mês/ano de início da bolsa_x000a__x000a_" sqref="F27:F51">
      <formula1>$N$108:$N$131</formula1>
    </dataValidation>
    <dataValidation type="list" allowBlank="1" showInputMessage="1" showErrorMessage="1" errorTitle="ATENÇÃO" error="_x000a_1. Preencha a coluna &quot;Modalidade da bolsa&quot;_x000a__x000a_2. Clique na seta e selecione uma das opções de duração da bolsa_x000a_" sqref="G27:G51">
      <formula1>INDIRECT(VLOOKUP($B27,$P$108:$Q$111,2,0))</formula1>
    </dataValidation>
  </dataValidations>
  <printOptions horizontalCentered="1"/>
  <pageMargins left="0" right="0" top="0.59055118110236227" bottom="0.39370078740157483" header="0" footer="0"/>
  <pageSetup paperSize="9" scale="85" orientation="portrait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Plan1</vt:lpstr>
      <vt:lpstr>Plan1!Area_de_impressao</vt:lpstr>
      <vt:lpstr>IC</vt:lpstr>
      <vt:lpstr>ME</vt:lpstr>
      <vt:lpstr>PD</vt:lpstr>
      <vt:lpstr>STL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2023-07-03T14:45:09Z</cp:lastPrinted>
  <dcterms:created xsi:type="dcterms:W3CDTF">2023-05-11T04:28:13Z</dcterms:created>
  <dcterms:modified xsi:type="dcterms:W3CDTF">2023-07-03T14:57:03Z</dcterms:modified>
</cp:coreProperties>
</file>