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iz\Documents\md\ppgeq\0post_adm\credencia\0pareceres\2025_nelson\nelson2\"/>
    </mc:Choice>
  </mc:AlternateContent>
  <xr:revisionPtr revIDLastSave="0" documentId="13_ncr:1_{81AAEDFF-33DA-489E-9094-1CBDC2103BB8}" xr6:coauthVersionLast="47" xr6:coauthVersionMax="47" xr10:uidLastSave="{00000000-0000-0000-0000-000000000000}"/>
  <bookViews>
    <workbookView xWindow="-110" yWindow="-110" windowWidth="19420" windowHeight="10300" tabRatio="639" xr2:uid="{00000000-000D-0000-FFFF-FFFF00000000}"/>
  </bookViews>
  <sheets>
    <sheet name="intro" sheetId="9" r:id="rId1"/>
    <sheet name="passo1" sheetId="1" r:id="rId2"/>
    <sheet name="passo2" sheetId="10" r:id="rId3"/>
    <sheet name="passo3" sheetId="12" r:id="rId4"/>
    <sheet name="passo4" sheetId="11" r:id="rId5"/>
    <sheet name="passo5" sheetId="6" r:id="rId6"/>
    <sheet name="passo6" sheetId="2" r:id="rId7"/>
    <sheet name="qualis" sheetId="3" r:id="rId8"/>
    <sheet name="cfg" sheetId="4" state="hidden" r:id="rId9"/>
    <sheet name="cc" sheetId="13" r:id="rId10"/>
  </sheets>
  <definedNames>
    <definedName name="c_bpr">cfg!$K$5:$K$15</definedName>
    <definedName name="c_cat">cfg!$J$5:$J$8</definedName>
    <definedName name="c_catco">cfg!$J$7</definedName>
    <definedName name="c_catp1">cfg!$J$6</definedName>
    <definedName name="c_catpr">cfg!$J$5</definedName>
    <definedName name="c_catte">cfg!$J$8</definedName>
    <definedName name="c_diss">cfg!$M$5</definedName>
    <definedName name="c_dt">cfg!$M$5:$M$6</definedName>
    <definedName name="c_n">cfg!$I$6</definedName>
    <definedName name="c_orien">cfg!$N$5:$N$8</definedName>
    <definedName name="c_qual">cfg!$H$5:$H$9</definedName>
    <definedName name="c_tes">cfg!$M$6</definedName>
    <definedName name="c_tri1">cfg!$A$4</definedName>
    <definedName name="c_tri2">cfg!$A$5</definedName>
    <definedName name="c_trils">cfg!$G$5:$G$8</definedName>
    <definedName name="c_y">cfg!$I$5</definedName>
    <definedName name="c_yn">cfg!$I$5:$I$6</definedName>
    <definedName name="c_yr">cfg!$A$3</definedName>
    <definedName name="d_qual">passo5!$D$8:$D$507</definedName>
    <definedName name="d_yn">passo5!$F$8:$F$507</definedName>
    <definedName name="d_yr">passo5!$C$8:$C$507</definedName>
    <definedName name="r_apes">cfg!$B$45</definedName>
    <definedName name="r_esub">cfg!$B$20</definedName>
    <definedName name="r_fn">cfg!$B$21</definedName>
    <definedName name="r_hcco">cfg!$B$37</definedName>
    <definedName name="r_hcpe1">cfg!$B$36</definedName>
    <definedName name="r_hcrep">cfg!$B$35</definedName>
    <definedName name="r_hcte">cfg!$B$38</definedName>
    <definedName name="r_head">cfg!$B$19</definedName>
    <definedName name="r_name">cfg!$B$23</definedName>
    <definedName name="r_oppg">cfg!$B$40</definedName>
    <definedName name="r_pesq">cfg!$B$44</definedName>
    <definedName name="r_scat">cfg!$B$34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" l="1"/>
  <c r="K22" i="2"/>
  <c r="K23" i="2"/>
  <c r="K24" i="2"/>
  <c r="K21" i="2"/>
  <c r="K17" i="2"/>
  <c r="K14" i="2"/>
  <c r="K15" i="2"/>
  <c r="K16" i="2"/>
  <c r="K13" i="2"/>
  <c r="A4" i="4"/>
  <c r="B19" i="4" s="1"/>
  <c r="A1" i="9" s="1"/>
  <c r="A5" i="4"/>
  <c r="G40" i="4" l="1"/>
  <c r="D24" i="4"/>
  <c r="D25" i="4" s="1"/>
  <c r="D26" i="4" s="1"/>
  <c r="D27" i="4" s="1"/>
  <c r="D28" i="4" s="1"/>
  <c r="D29" i="4" s="1"/>
  <c r="D30" i="4" s="1"/>
  <c r="D31" i="4" s="1"/>
  <c r="D32" i="4" s="1"/>
  <c r="B23" i="4" l="1"/>
  <c r="C20" i="2" a="1"/>
  <c r="C20" i="2" s="1"/>
  <c r="C12" i="2" a="1"/>
  <c r="C12" i="2" s="1"/>
  <c r="B48" i="4" a="1"/>
  <c r="B48" i="4" s="1"/>
  <c r="B13" i="11"/>
  <c r="B12" i="11"/>
  <c r="B21" i="4"/>
  <c r="B16" i="9" s="1"/>
  <c r="B20" i="4"/>
  <c r="B14" i="9" s="1"/>
  <c r="G5" i="4"/>
  <c r="G6" i="4"/>
  <c r="B26" i="11"/>
  <c r="B10" i="11"/>
  <c r="B18" i="11"/>
  <c r="G20" i="2" l="1"/>
  <c r="F20" i="2"/>
  <c r="E20" i="2"/>
  <c r="D20" i="2"/>
  <c r="E12" i="2"/>
  <c r="D12" i="2"/>
  <c r="G12" i="2"/>
  <c r="F12" i="2"/>
  <c r="B52" i="4"/>
  <c r="C52" i="4" s="1"/>
  <c r="B51" i="4"/>
  <c r="B50" i="4"/>
  <c r="B49" i="4"/>
  <c r="A3" i="13"/>
  <c r="B53" i="4" l="1"/>
  <c r="B43" i="4"/>
  <c r="D45" i="4" s="1"/>
  <c r="B42" i="4"/>
  <c r="C45" i="4" l="1"/>
  <c r="B45" i="4" s="1"/>
  <c r="B44" i="4"/>
  <c r="B34" i="4"/>
  <c r="B15" i="11"/>
  <c r="B14" i="11"/>
  <c r="F40" i="4"/>
  <c r="E40" i="4"/>
  <c r="D40" i="4"/>
  <c r="C40" i="4"/>
  <c r="A48" i="4" l="1" a="1"/>
  <c r="B38" i="4"/>
  <c r="B37" i="4"/>
  <c r="H40" i="4"/>
  <c r="B35" i="4"/>
  <c r="B36" i="4"/>
  <c r="C8" i="2"/>
  <c r="B40" i="4" l="1"/>
  <c r="C7" i="2" s="1"/>
  <c r="I40" i="4"/>
  <c r="A49" i="4"/>
  <c r="A48" i="4"/>
  <c r="A51" i="4"/>
  <c r="A50" i="4"/>
  <c r="A52" i="4"/>
  <c r="B10" i="13"/>
  <c r="D10" i="13"/>
  <c r="G10" i="13"/>
  <c r="C10" i="13"/>
  <c r="F10" i="13"/>
  <c r="E10" i="13"/>
  <c r="B13" i="13"/>
  <c r="F13" i="13"/>
  <c r="E13" i="13"/>
  <c r="D13" i="13"/>
  <c r="E7" i="13"/>
  <c r="D7" i="13"/>
  <c r="C7" i="13"/>
  <c r="G7" i="13"/>
  <c r="C6" i="2"/>
  <c r="C13" i="13" l="1"/>
  <c r="F7" i="13"/>
  <c r="B7" i="13"/>
  <c r="C5" i="2" l="1"/>
  <c r="C51" i="4"/>
  <c r="C49" i="4"/>
  <c r="C50" i="4"/>
  <c r="G8" i="4"/>
  <c r="G7" i="4"/>
  <c r="J13" i="2" l="1" a="1"/>
  <c r="B13" i="2" a="1"/>
  <c r="B21" i="2" a="1"/>
  <c r="J21" i="2" a="1"/>
  <c r="A1" i="13"/>
  <c r="B13" i="2" l="1"/>
  <c r="B15" i="2"/>
  <c r="B16" i="2"/>
  <c r="B14" i="2"/>
  <c r="J21" i="2"/>
  <c r="J24" i="2"/>
  <c r="J22" i="2"/>
  <c r="J23" i="2"/>
  <c r="B21" i="2"/>
  <c r="B22" i="2"/>
  <c r="B24" i="2"/>
  <c r="B23" i="2"/>
  <c r="J13" i="2"/>
  <c r="J16" i="2"/>
  <c r="J14" i="2"/>
  <c r="J15" i="2"/>
  <c r="A1" i="12"/>
  <c r="A1" i="11"/>
  <c r="A1" i="10"/>
  <c r="A1" i="2"/>
  <c r="A1" i="6"/>
  <c r="A1" i="1"/>
  <c r="D24" i="2" l="1"/>
  <c r="E24" i="2"/>
  <c r="F24" i="2"/>
  <c r="G24" i="2"/>
  <c r="C24" i="2"/>
  <c r="E16" i="2"/>
  <c r="F16" i="2"/>
  <c r="G16" i="2"/>
  <c r="D16" i="2"/>
  <c r="C16" i="2"/>
  <c r="F23" i="2"/>
  <c r="G23" i="2"/>
  <c r="E23" i="2"/>
  <c r="C23" i="2"/>
  <c r="D23" i="2"/>
  <c r="C14" i="2"/>
  <c r="E14" i="2"/>
  <c r="G14" i="2"/>
  <c r="F14" i="2"/>
  <c r="D14" i="2"/>
  <c r="F22" i="2"/>
  <c r="D22" i="2"/>
  <c r="G22" i="2"/>
  <c r="C22" i="2"/>
  <c r="E22" i="2"/>
  <c r="F15" i="2"/>
  <c r="D15" i="2"/>
  <c r="G15" i="2"/>
  <c r="E15" i="2"/>
  <c r="C15" i="2"/>
  <c r="F21" i="2"/>
  <c r="E21" i="2"/>
  <c r="D21" i="2"/>
  <c r="G21" i="2"/>
  <c r="C21" i="2"/>
  <c r="C13" i="2"/>
  <c r="D13" i="2"/>
  <c r="F13" i="2"/>
  <c r="E13" i="2"/>
  <c r="G13" i="2"/>
  <c r="F25" i="2" l="1"/>
  <c r="E17" i="2"/>
  <c r="D17" i="2"/>
  <c r="G17" i="2"/>
  <c r="E25" i="2"/>
  <c r="F17" i="2"/>
  <c r="H24" i="2"/>
  <c r="C17" i="2"/>
  <c r="H13" i="2"/>
  <c r="H14" i="2"/>
  <c r="H23" i="2"/>
  <c r="C25" i="2"/>
  <c r="H21" i="2"/>
  <c r="H15" i="2"/>
  <c r="G25" i="2"/>
  <c r="H16" i="2"/>
  <c r="H22" i="2"/>
  <c r="D25" i="2"/>
  <c r="J13" i="13" l="1"/>
  <c r="H25" i="2"/>
  <c r="G13" i="13" s="1"/>
  <c r="H17" i="2"/>
  <c r="H10" i="13" l="1"/>
  <c r="H13" i="13"/>
  <c r="I10" i="13"/>
  <c r="I13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luiz</author>
  </authors>
  <commentList>
    <comment ref="A6" authorId="0" shapeId="0" xr:uid="{00000000-0006-0000-0400-000001000000}">
      <text>
        <r>
          <rPr>
            <sz val="11"/>
            <color indexed="81"/>
            <rFont val="Calibri"/>
            <family val="2"/>
          </rPr>
          <t xml:space="preserve">Tipos de credenciamento:
</t>
        </r>
        <r>
          <rPr>
            <b/>
            <sz val="12"/>
            <color indexed="81"/>
            <rFont val="Calibri"/>
            <family val="2"/>
          </rPr>
          <t>• Permanente (recredenciamento)</t>
        </r>
        <r>
          <rPr>
            <sz val="11"/>
            <color indexed="81"/>
            <rFont val="Calibri"/>
            <family val="2"/>
          </rPr>
          <t xml:space="preserve">
Exclusivo para os docentes que atualmente são membros permanentes do PPGEQ-UFPE, e que desejam permanecer nessa categoria.
</t>
        </r>
        <r>
          <rPr>
            <b/>
            <sz val="12"/>
            <color indexed="81"/>
            <rFont val="Calibri"/>
            <family val="2"/>
          </rPr>
          <t>• Permanente (1º credenciamento)</t>
        </r>
        <r>
          <rPr>
            <sz val="11"/>
            <color indexed="81"/>
            <rFont val="Calibri"/>
            <family val="2"/>
          </rPr>
          <t xml:space="preserve">
Para os docentes que atualmente são colaboradores no PPGEQ-UFPE e a quaisquer outros pesquisadores que desejam ingressar como membro permanente.
</t>
        </r>
        <r>
          <rPr>
            <b/>
            <sz val="12"/>
            <color indexed="81"/>
            <rFont val="Calibri"/>
            <family val="2"/>
          </rPr>
          <t>• Colaborador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colaborador.
</t>
        </r>
        <r>
          <rPr>
            <b/>
            <sz val="11"/>
            <color indexed="81"/>
            <rFont val="Calibri"/>
            <family val="2"/>
          </rPr>
          <t>• Temporário</t>
        </r>
        <r>
          <rPr>
            <sz val="11"/>
            <color indexed="81"/>
            <rFont val="Calibri"/>
            <family val="2"/>
          </rPr>
          <t xml:space="preserve">
Para qualquer pesquisador (incluindo membros permanentes e colaboradores do PPGEQ-UFPE) que desejam ingressar/permanecer como temporário.</t>
        </r>
      </text>
    </comment>
  </commentList>
</comments>
</file>

<file path=xl/sharedStrings.xml><?xml version="1.0" encoding="utf-8"?>
<sst xmlns="http://schemas.openxmlformats.org/spreadsheetml/2006/main" count="212" uniqueCount="170">
  <si>
    <t>Configurações</t>
  </si>
  <si>
    <t>Ano de credenciamento</t>
  </si>
  <si>
    <t>Ano</t>
  </si>
  <si>
    <t>Nº de alunos</t>
  </si>
  <si>
    <t>Item</t>
  </si>
  <si>
    <t>Qualis *</t>
  </si>
  <si>
    <t>A1</t>
  </si>
  <si>
    <t>A2</t>
  </si>
  <si>
    <t>B1</t>
  </si>
  <si>
    <t>C2</t>
  </si>
  <si>
    <t>Listas:</t>
  </si>
  <si>
    <t>Qualis</t>
  </si>
  <si>
    <t>Coeficientes calculados</t>
  </si>
  <si>
    <t>C4</t>
  </si>
  <si>
    <t>Classe</t>
  </si>
  <si>
    <t>Pertencentes à área Engenharias II</t>
  </si>
  <si>
    <t>Não pertencentes à área Engenharias II</t>
  </si>
  <si>
    <t xml:space="preserve">              Qualis
         Ano</t>
  </si>
  <si>
    <t>Cálculos:</t>
  </si>
  <si>
    <t>Total</t>
  </si>
  <si>
    <t>Média</t>
  </si>
  <si>
    <t>Nome do docente</t>
  </si>
  <si>
    <t>Tem aluno PPGEQ autor?</t>
  </si>
  <si>
    <t>S/N</t>
  </si>
  <si>
    <t>Sim</t>
  </si>
  <si>
    <t>Não</t>
  </si>
  <si>
    <t>Critérios para aceitação</t>
  </si>
  <si>
    <t>Categoria</t>
  </si>
  <si>
    <t>Coeficiente</t>
  </si>
  <si>
    <t>Permanente (recredenciamento)</t>
  </si>
  <si>
    <t>---</t>
  </si>
  <si>
    <t>Colaborador</t>
  </si>
  <si>
    <t>Segundo orientador</t>
  </si>
  <si>
    <t>Nenhum</t>
  </si>
  <si>
    <t>Cores</t>
  </si>
  <si>
    <t>Cabeçalho das planilhas</t>
  </si>
  <si>
    <t>Passo 1</t>
  </si>
  <si>
    <t>Passo 2</t>
  </si>
  <si>
    <t>Passo 3</t>
  </si>
  <si>
    <t>Passo 4</t>
  </si>
  <si>
    <t>Passo 5</t>
  </si>
  <si>
    <t>Categoria pretendida:</t>
  </si>
  <si>
    <t>Categorias</t>
  </si>
  <si>
    <t>Permanente (1º credenciamento)</t>
  </si>
  <si>
    <t>Categoria:</t>
  </si>
  <si>
    <t>Preencher apenas as células pintadas de verde</t>
  </si>
  <si>
    <t>Esta planilha é preenchida automaticamente</t>
  </si>
  <si>
    <t>Pesq. CNPq:</t>
  </si>
  <si>
    <t>Pesquisador CNPq?</t>
  </si>
  <si>
    <t>Prezado Pesquisador,</t>
  </si>
  <si>
    <t>Atenciosamente,</t>
  </si>
  <si>
    <t>Nível pesquisador CNPq</t>
  </si>
  <si>
    <t>Produtividade em Pesquisa (PQ) / Sr</t>
  </si>
  <si>
    <t>Produtividade em Pesquisa (PQ) / 1A</t>
  </si>
  <si>
    <t>Produtividade em Pesquisa (PQ) / 1B</t>
  </si>
  <si>
    <t>Produtividade em Pesquisa (PQ) / 1C</t>
  </si>
  <si>
    <t>Produtividade em Pesquisa (PQ) / 1D</t>
  </si>
  <si>
    <t>Produtividade em Pesquisa (PQ) / 2</t>
  </si>
  <si>
    <t>Produtividade em Desenvolvimento Tecnológico e Extensão Inovadora (DT) / 1A</t>
  </si>
  <si>
    <t>Produtividade em Desenvolvimento Tecnológico e Extensão Inovadora (DT) / 1B</t>
  </si>
  <si>
    <t>Produtividade em Desenvolvimento Tecnológico e Extensão Inovadora (DT) / 1C</t>
  </si>
  <si>
    <t>Produtividade em Desenvolvimento Tecnológico e Extensão Inovadora (DT) / 1D</t>
  </si>
  <si>
    <t>Produtividade em Desenvolvimento Tecnológico e Extensão Inovadora (DT) / 2</t>
  </si>
  <si>
    <t>É bolsista de produtividade CNPq?</t>
  </si>
  <si>
    <t>Participa de outro(s) programa(s) de pós-graduação?</t>
  </si>
  <si>
    <t>Participa de outro(s) PPG</t>
  </si>
  <si>
    <t>Nome do programa</t>
  </si>
  <si>
    <t>Instituição (sigla)</t>
  </si>
  <si>
    <r>
      <t>Por favor, preencha os dados solicitados nas seguintes abas: '</t>
    </r>
    <r>
      <rPr>
        <b/>
        <sz val="11"/>
        <color rgb="FF00CC00"/>
        <rFont val="Calibri"/>
        <family val="2"/>
        <scheme val="minor"/>
      </rPr>
      <t>passo1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passo2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passo3</t>
    </r>
    <r>
      <rPr>
        <sz val="11"/>
        <color theme="1"/>
        <rFont val="Calibri"/>
        <family val="2"/>
        <scheme val="minor"/>
      </rPr>
      <t>', '</t>
    </r>
    <r>
      <rPr>
        <b/>
        <sz val="11"/>
        <color rgb="FF00CC00"/>
        <rFont val="Calibri"/>
        <family val="2"/>
        <scheme val="minor"/>
      </rPr>
      <t>passo4</t>
    </r>
    <r>
      <rPr>
        <sz val="11"/>
        <color theme="1"/>
        <rFont val="Calibri"/>
        <family val="2"/>
        <scheme val="minor"/>
      </rPr>
      <t>' e '</t>
    </r>
    <r>
      <rPr>
        <b/>
        <sz val="11"/>
        <color rgb="FF00CC00"/>
        <rFont val="Calibri"/>
        <family val="2"/>
        <scheme val="minor"/>
      </rPr>
      <t>passo5</t>
    </r>
    <r>
      <rPr>
        <sz val="11"/>
        <color theme="1"/>
        <rFont val="Calibri"/>
        <family val="2"/>
        <scheme val="minor"/>
      </rPr>
      <t>'.</t>
    </r>
  </si>
  <si>
    <t>Nome(s) do(s) aluno(s) do PPGEQ como coautores (se houver)</t>
  </si>
  <si>
    <t>Outro PPG:</t>
  </si>
  <si>
    <t>?</t>
  </si>
  <si>
    <r>
      <t>A aba '</t>
    </r>
    <r>
      <rPr>
        <b/>
        <sz val="11"/>
        <color rgb="FF0000FF"/>
        <rFont val="Calibri"/>
        <family val="2"/>
        <scheme val="minor"/>
      </rPr>
      <t>passo6</t>
    </r>
    <r>
      <rPr>
        <sz val="11"/>
        <color theme="1"/>
        <rFont val="Calibri"/>
        <family val="2"/>
        <scheme val="minor"/>
      </rPr>
      <t>' apresenta um resumo das informações fornecidas e alguns indicadores calculados.</t>
    </r>
  </si>
  <si>
    <t>Informe seu nome:</t>
  </si>
  <si>
    <t>Informe o(s) programa(s) de pós-graduação dos quais participa (exceto o PPGEQ-UFPE):</t>
  </si>
  <si>
    <t>Informe a modalidade e o nível:</t>
  </si>
  <si>
    <t>Informe o tipo de credenciamento pretendido:</t>
  </si>
  <si>
    <t>Tipo de orientação</t>
  </si>
  <si>
    <t>Conceito CAPES</t>
  </si>
  <si>
    <t>Dissertação</t>
  </si>
  <si>
    <t>Orientador</t>
  </si>
  <si>
    <t>Tese</t>
  </si>
  <si>
    <t>Coorientador</t>
  </si>
  <si>
    <t>Orientação</t>
  </si>
  <si>
    <t>FI ≥ 1,4</t>
  </si>
  <si>
    <t>FI ≥ 8,0</t>
  </si>
  <si>
    <t>FI &lt; 1,4 e FI ≥ 0,7</t>
  </si>
  <si>
    <t>FI &lt; 8,0 e FI ≥ 4,0</t>
  </si>
  <si>
    <t>FI &lt; 0,7 e FI ≥ 0,35</t>
  </si>
  <si>
    <t>FI &lt; 4,0 e FI ≥ 2,0</t>
  </si>
  <si>
    <t>FI &lt; 0,35 / Scielo</t>
  </si>
  <si>
    <t>FI &lt; 2,0 / Scielo</t>
  </si>
  <si>
    <t>Periódicos de associações sem FI</t>
  </si>
  <si>
    <t>FI = fator de impacto</t>
  </si>
  <si>
    <t>Recredenciamento permanente?</t>
  </si>
  <si>
    <t>1º credenciamento permanente?</t>
  </si>
  <si>
    <t>Colaborador?</t>
  </si>
  <si>
    <t>Nome:</t>
  </si>
  <si>
    <t>Denominador C2</t>
  </si>
  <si>
    <t>Nº de publicações apenas com discentes do PPGEQ e indicador C2:</t>
  </si>
  <si>
    <t>Nº total de publicações (com discentes do PPGEQ ou não) e indicador C4:</t>
  </si>
  <si>
    <t>(sem uso)</t>
  </si>
  <si>
    <t>Diss/Tese</t>
  </si>
  <si>
    <t>Alias</t>
  </si>
  <si>
    <t>PQ / Sr</t>
  </si>
  <si>
    <t>PQ / 1A</t>
  </si>
  <si>
    <t>PQ / 1B</t>
  </si>
  <si>
    <t>PQ / 1C</t>
  </si>
  <si>
    <t>PQ / 1D</t>
  </si>
  <si>
    <t>PQ / 2</t>
  </si>
  <si>
    <t>DT / 1A</t>
  </si>
  <si>
    <t>DT / 1B</t>
  </si>
  <si>
    <t>DT / 1C</t>
  </si>
  <si>
    <t>DT / 1D</t>
  </si>
  <si>
    <t>DT / 2</t>
  </si>
  <si>
    <t>Dados para uso da Comissão de Credenciamento</t>
  </si>
  <si>
    <t>Nome</t>
  </si>
  <si>
    <t>Participa de outro PPG</t>
  </si>
  <si>
    <t>Bolsista de produtividade</t>
  </si>
  <si>
    <t>Credenciamento solicitado</t>
  </si>
  <si>
    <t>Nº de orientações de doutorado concluídas no PPGEQ</t>
  </si>
  <si>
    <t>Nº de publicações com discentes do PPGEQ</t>
  </si>
  <si>
    <t>Nº total de publicações</t>
  </si>
  <si>
    <t>Nº de publicações</t>
  </si>
  <si>
    <t>Nº de orientações de doutorado concluídas</t>
  </si>
  <si>
    <t>Nº de orientações de mestrado concluídas</t>
  </si>
  <si>
    <t>Pesquisador CNPq source 1</t>
  </si>
  <si>
    <t>Pesquisador CNPq source 2</t>
  </si>
  <si>
    <t>Alias 1</t>
  </si>
  <si>
    <t>Número de alunos de doutorado titulados</t>
  </si>
  <si>
    <t xml:space="preserve"> Tipo de trabalho</t>
  </si>
  <si>
    <t xml:space="preserve"> Nome do aluno</t>
  </si>
  <si>
    <t xml:space="preserve"> Nome do programa de pós-graduação</t>
  </si>
  <si>
    <t>ppgeq@ufpe.br</t>
  </si>
  <si>
    <t>Orientador principal</t>
  </si>
  <si>
    <t>Referência completa (informar autores, título, periódico, ano, volume, páginas, DOI)</t>
  </si>
  <si>
    <t>2. O assunto da mensagem deve ser nomeado da seguinte forma:</t>
  </si>
  <si>
    <t>3. Ao enviar a planilha preenchida, renomeie-a da seguinte forma:</t>
  </si>
  <si>
    <t>A Comissão de Credenciamento do PPGEQ</t>
  </si>
  <si>
    <t>Preencher apenas se tiver respondido sim à pergunta acima</t>
  </si>
  <si>
    <t>Nota: a Instrução Normativa nº 01/2021-Propg estabelece no Art. 7º que o credenciamento em qualquer das categorias como docente de pós-graduação</t>
  </si>
  <si>
    <t>da UFPE poderá se dar no máximo em até 3 (três) PPGs.</t>
  </si>
  <si>
    <t>Temporário</t>
  </si>
  <si>
    <t>Temporário?</t>
  </si>
  <si>
    <t>Resumo dos dados necessários para avaliação de acordo com a categoria de credenciamento escolhida:</t>
  </si>
  <si>
    <r>
      <t>Esta planilha tem por objetivo coletar informações para a 1</t>
    </r>
    <r>
      <rPr>
        <sz val="11"/>
        <color theme="1"/>
        <rFont val="Calibri"/>
        <family val="2"/>
      </rPr>
      <t>ª</t>
    </r>
    <r>
      <rPr>
        <sz val="11"/>
        <color theme="1"/>
        <rFont val="Calibri"/>
        <family val="2"/>
        <scheme val="minor"/>
      </rPr>
      <t xml:space="preserve"> etapa de credenciamento de pesquisadores ao corpo docente do Programa de Pós-Graduação em Engenharia Química da UFPE (PPGEQ-UFPE).</t>
    </r>
  </si>
  <si>
    <t>Quadriênio</t>
  </si>
  <si>
    <t>Quadriênio (forma 1)</t>
  </si>
  <si>
    <t>Quadriênio (forma 2)</t>
  </si>
  <si>
    <t>A3</t>
  </si>
  <si>
    <t>A4</t>
  </si>
  <si>
    <t>Assunto do e-mail</t>
  </si>
  <si>
    <t>Nome da planilha</t>
  </si>
  <si>
    <t>* Periódicos que não constam no Qualis Engenharias II devem ser classificados conforme critérios estabelecidos pelo comitê da área em função do fator de impacto (ver aba 'qualis')</t>
  </si>
  <si>
    <t>&gt;&gt;&gt;&gt; Vai até a coluna N</t>
  </si>
  <si>
    <t xml:space="preserve"> De </t>
  </si>
  <si>
    <t xml:space="preserve"> Da </t>
  </si>
  <si>
    <t xml:space="preserve"> Do </t>
  </si>
  <si>
    <t xml:space="preserve"> Dos </t>
  </si>
  <si>
    <t xml:space="preserve"> Das </t>
  </si>
  <si>
    <t xml:space="preserve"> E </t>
  </si>
  <si>
    <t xml:space="preserve"> D'</t>
  </si>
  <si>
    <t xml:space="preserve"> ? </t>
  </si>
  <si>
    <t>&lt;insert here&gt;</t>
  </si>
  <si>
    <t xml:space="preserve"> Nomes dos alunos de doutorado orientados (separar por ponto e vírgula se houver mais de um aluno no mesmo ano)</t>
  </si>
  <si>
    <r>
      <t xml:space="preserve">Informe as orientações e/ou coorientações concluídas </t>
    </r>
    <r>
      <rPr>
        <b/>
        <sz val="11"/>
        <rFont val="Calibri"/>
        <family val="2"/>
        <scheme val="minor"/>
      </rPr>
      <t>no PPGEQ ou em outro programa</t>
    </r>
    <r>
      <rPr>
        <sz val="11"/>
        <rFont val="Calibri"/>
        <family val="2"/>
        <scheme val="minor"/>
      </rPr>
      <t xml:space="preserve"> de pós-graduação (</t>
    </r>
    <r>
      <rPr>
        <b/>
        <sz val="11"/>
        <rFont val="Calibri"/>
        <family val="2"/>
        <scheme val="minor"/>
      </rPr>
      <t>mínimo 1 tese ou 2 dissertações, máximo 5 itens</t>
    </r>
    <r>
      <rPr>
        <sz val="11"/>
        <rFont val="Calibri"/>
        <family val="2"/>
        <scheme val="minor"/>
      </rPr>
      <t>):</t>
    </r>
  </si>
  <si>
    <t>Critérios para classificação de periódicos que não constam no Qualis Engenharias II da CAPES</t>
  </si>
  <si>
    <r>
      <t xml:space="preserve">Informe o nº de orientações concluídas de </t>
    </r>
    <r>
      <rPr>
        <b/>
        <sz val="11"/>
        <rFont val="Calibri"/>
        <family val="2"/>
        <scheme val="minor"/>
      </rPr>
      <t>DOUTORADO</t>
    </r>
    <r>
      <rPr>
        <sz val="11"/>
        <rFont val="Calibri"/>
        <family val="2"/>
        <scheme val="minor"/>
      </rPr>
      <t xml:space="preserve"> (orientador principal, 2º orientador e coorientador) </t>
    </r>
    <r>
      <rPr>
        <b/>
        <sz val="11"/>
        <rFont val="Calibri"/>
        <family val="2"/>
        <scheme val="minor"/>
      </rPr>
      <t>apenas no PPGEQ</t>
    </r>
    <r>
      <rPr>
        <sz val="11"/>
        <rFont val="Calibri"/>
        <family val="2"/>
        <scheme val="minor"/>
      </rPr>
      <t xml:space="preserve"> em cada ano do último quadriênio e os nomes dos alunos titulados:</t>
    </r>
  </si>
  <si>
    <t>Informe as publicações no último quadriênio (2020 a 2023), juntamente com o ano, o Qualis Engenharias II* (2017 a 2020) e os alunos do PPGEQ coautores (se houver):</t>
  </si>
  <si>
    <t>1. Enviar até xx/xx/2024 para o seguinte endereço de e-mail: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</si>
</sst>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rgb="FF00CC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1"/>
      <color indexed="81"/>
      <name val="Calibri"/>
      <family val="2"/>
    </font>
    <font>
      <b/>
      <sz val="12"/>
      <color indexed="81"/>
      <name val="Calibri"/>
      <family val="2"/>
    </font>
    <font>
      <b/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indexed="81"/>
      <name val="Calibri"/>
      <family val="2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EFFD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0">
    <xf numFmtId="0" fontId="0" fillId="0" borderId="0" xfId="0"/>
    <xf numFmtId="0" fontId="1" fillId="0" borderId="0" xfId="0" applyFon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wrapText="1"/>
    </xf>
    <xf numFmtId="0" fontId="0" fillId="2" borderId="3" xfId="0" applyFill="1" applyBorder="1" applyAlignment="1">
      <alignment vertical="center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3" fillId="0" borderId="0" xfId="0" applyFont="1"/>
    <xf numFmtId="0" fontId="0" fillId="4" borderId="1" xfId="0" applyFill="1" applyBorder="1" applyAlignment="1" applyProtection="1">
      <alignment vertical="center" wrapText="1"/>
      <protection locked="0"/>
    </xf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2" borderId="1" xfId="0" applyFill="1" applyBorder="1" applyAlignment="1">
      <alignment vertical="center" wrapText="1"/>
    </xf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wrapText="1"/>
    </xf>
    <xf numFmtId="0" fontId="2" fillId="0" borderId="0" xfId="0" applyFont="1"/>
    <xf numFmtId="0" fontId="5" fillId="10" borderId="0" xfId="0" applyFont="1" applyFill="1" applyAlignment="1">
      <alignment horizontal="center"/>
    </xf>
    <xf numFmtId="0" fontId="0" fillId="11" borderId="0" xfId="0" applyFill="1"/>
    <xf numFmtId="0" fontId="0" fillId="4" borderId="1" xfId="0" applyFill="1" applyBorder="1" applyAlignment="1" applyProtection="1">
      <alignment horizontal="center"/>
      <protection locked="0"/>
    </xf>
    <xf numFmtId="0" fontId="1" fillId="0" borderId="0" xfId="0" applyFont="1" applyProtection="1">
      <protection hidden="1"/>
    </xf>
    <xf numFmtId="0" fontId="4" fillId="0" borderId="0" xfId="0" applyFont="1"/>
    <xf numFmtId="0" fontId="0" fillId="12" borderId="8" xfId="0" applyFill="1" applyBorder="1" applyProtection="1">
      <protection locked="0"/>
    </xf>
    <xf numFmtId="0" fontId="0" fillId="12" borderId="8" xfId="0" applyFill="1" applyBorder="1"/>
    <xf numFmtId="0" fontId="0" fillId="12" borderId="9" xfId="0" applyFill="1" applyBorder="1" applyProtection="1">
      <protection locked="0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Protection="1">
      <protection hidden="1"/>
    </xf>
    <xf numFmtId="0" fontId="2" fillId="2" borderId="5" xfId="0" applyFont="1" applyFill="1" applyBorder="1" applyAlignment="1" applyProtection="1">
      <alignment wrapText="1"/>
      <protection hidden="1"/>
    </xf>
    <xf numFmtId="0" fontId="2" fillId="2" borderId="6" xfId="0" applyFont="1" applyFill="1" applyBorder="1" applyAlignment="1" applyProtection="1">
      <alignment wrapText="1"/>
      <protection hidden="1"/>
    </xf>
    <xf numFmtId="0" fontId="2" fillId="4" borderId="1" xfId="0" applyFont="1" applyFill="1" applyBorder="1" applyAlignment="1" applyProtection="1">
      <alignment horizontal="center"/>
      <protection locked="0"/>
    </xf>
    <xf numFmtId="0" fontId="9" fillId="0" borderId="0" xfId="0" applyFont="1" applyProtection="1">
      <protection hidden="1"/>
    </xf>
    <xf numFmtId="0" fontId="2" fillId="0" borderId="1" xfId="0" applyFont="1" applyBorder="1" applyProtection="1">
      <protection hidden="1"/>
    </xf>
    <xf numFmtId="0" fontId="2" fillId="4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4" borderId="1" xfId="0" applyFont="1" applyFill="1" applyBorder="1" applyAlignment="1" applyProtection="1">
      <alignment horizontal="center"/>
      <protection locked="0" hidden="1"/>
    </xf>
    <xf numFmtId="0" fontId="2" fillId="4" borderId="1" xfId="0" applyFont="1" applyFill="1" applyBorder="1" applyProtection="1">
      <protection locked="0"/>
    </xf>
    <xf numFmtId="0" fontId="2" fillId="0" borderId="0" xfId="0" applyFont="1" applyAlignment="1" applyProtection="1">
      <alignment wrapText="1"/>
      <protection hidden="1"/>
    </xf>
    <xf numFmtId="0" fontId="2" fillId="0" borderId="1" xfId="0" applyFont="1" applyBorder="1" applyAlignment="1" applyProtection="1">
      <alignment wrapText="1"/>
      <protection hidden="1"/>
    </xf>
    <xf numFmtId="0" fontId="2" fillId="2" borderId="1" xfId="0" applyFont="1" applyFill="1" applyBorder="1" applyAlignment="1" applyProtection="1">
      <alignment vertical="center" wrapText="1"/>
      <protection hidden="1"/>
    </xf>
    <xf numFmtId="0" fontId="2" fillId="2" borderId="3" xfId="0" applyFont="1" applyFill="1" applyBorder="1" applyAlignment="1" applyProtection="1">
      <alignment vertical="center" wrapText="1"/>
      <protection hidden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14" fillId="0" borderId="0" xfId="0" applyFont="1"/>
    <xf numFmtId="0" fontId="15" fillId="0" borderId="0" xfId="0" applyFont="1" applyProtection="1">
      <protection hidden="1"/>
    </xf>
    <xf numFmtId="0" fontId="0" fillId="13" borderId="0" xfId="0" applyFill="1"/>
    <xf numFmtId="0" fontId="16" fillId="13" borderId="0" xfId="0" applyFont="1" applyFill="1" applyProtection="1">
      <protection hidden="1"/>
    </xf>
    <xf numFmtId="0" fontId="17" fillId="13" borderId="0" xfId="0" applyFont="1" applyFill="1"/>
    <xf numFmtId="0" fontId="2" fillId="13" borderId="0" xfId="0" applyFont="1" applyFill="1" applyProtection="1">
      <protection hidden="1"/>
    </xf>
    <xf numFmtId="0" fontId="2" fillId="13" borderId="0" xfId="0" applyFont="1" applyFill="1"/>
    <xf numFmtId="0" fontId="0" fillId="4" borderId="0" xfId="0" applyFill="1" applyProtection="1">
      <protection locked="0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164" fontId="0" fillId="0" borderId="0" xfId="0" applyNumberFormat="1" applyAlignment="1">
      <alignment horizontal="center"/>
    </xf>
    <xf numFmtId="0" fontId="19" fillId="12" borderId="8" xfId="1" applyFont="1" applyFill="1" applyBorder="1" applyProtection="1">
      <protection locked="0"/>
    </xf>
    <xf numFmtId="0" fontId="0" fillId="0" borderId="0" xfId="0" applyProtection="1">
      <protection locked="0"/>
    </xf>
    <xf numFmtId="0" fontId="13" fillId="13" borderId="7" xfId="0" applyFont="1" applyFill="1" applyBorder="1" applyAlignment="1" applyProtection="1">
      <alignment wrapText="1"/>
      <protection locked="0"/>
    </xf>
    <xf numFmtId="0" fontId="2" fillId="0" borderId="1" xfId="0" quotePrefix="1" applyFont="1" applyBorder="1" applyAlignment="1" applyProtection="1">
      <alignment horizontal="center" vertical="center"/>
      <protection hidden="1"/>
    </xf>
    <xf numFmtId="0" fontId="2" fillId="2" borderId="1" xfId="0" quotePrefix="1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0" fillId="0" borderId="1" xfId="0" quotePrefix="1" applyBorder="1" applyAlignment="1">
      <alignment horizontal="center" vertical="center"/>
    </xf>
    <xf numFmtId="0" fontId="0" fillId="2" borderId="1" xfId="0" quotePrefix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5" borderId="1" xfId="0" applyNumberForma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Protection="1">
      <protection locked="0" hidden="1"/>
    </xf>
    <xf numFmtId="0" fontId="2" fillId="4" borderId="6" xfId="0" applyFont="1" applyFill="1" applyBorder="1" applyProtection="1">
      <protection locked="0" hidden="1"/>
    </xf>
    <xf numFmtId="0" fontId="0" fillId="4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2" fillId="4" borderId="4" xfId="0" applyFont="1" applyFill="1" applyBorder="1" applyAlignment="1" applyProtection="1">
      <alignment wrapText="1"/>
      <protection locked="0"/>
    </xf>
    <xf numFmtId="0" fontId="2" fillId="4" borderId="5" xfId="0" applyFont="1" applyFill="1" applyBorder="1" applyAlignment="1" applyProtection="1">
      <alignment wrapText="1"/>
      <protection locked="0"/>
    </xf>
    <xf numFmtId="0" fontId="2" fillId="4" borderId="6" xfId="0" applyFont="1" applyFill="1" applyBorder="1" applyAlignment="1" applyProtection="1">
      <alignment wrapText="1"/>
      <protection locked="0"/>
    </xf>
    <xf numFmtId="0" fontId="18" fillId="13" borderId="0" xfId="0" applyFont="1" applyFill="1" applyAlignment="1">
      <alignment horizontal="center"/>
    </xf>
    <xf numFmtId="0" fontId="13" fillId="0" borderId="0" xfId="0" applyFont="1" applyAlignment="1">
      <alignment vertical="center"/>
    </xf>
  </cellXfs>
  <cellStyles count="2">
    <cellStyle name="Hiperlink" xfId="1" builtinId="8"/>
    <cellStyle name="Normal" xfId="0" builtinId="0"/>
  </cellStyles>
  <dxfs count="7">
    <dxf>
      <fill>
        <patternFill>
          <bgColor rgb="FFFFC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0000FF"/>
      <color rgb="FFEEFFDD"/>
      <color rgb="FFFFFFCC"/>
      <color rgb="FFFFFF99"/>
      <color rgb="FF00CC00"/>
      <color rgb="FF009900"/>
      <color rgb="FF003399"/>
      <color rgb="FFFFFF00"/>
      <color rgb="FFD8E4B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pgeq@ufpe.b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B20"/>
  <sheetViews>
    <sheetView showGridLines="0" tabSelected="1" workbookViewId="0">
      <selection activeCell="A2" sqref="A2"/>
    </sheetView>
  </sheetViews>
  <sheetFormatPr defaultRowHeight="14.5" x14ac:dyDescent="0.35"/>
  <cols>
    <col min="1" max="1" width="2.54296875" customWidth="1"/>
    <col min="2" max="2" width="100.7265625" customWidth="1"/>
  </cols>
  <sheetData>
    <row r="1" spans="1:2" ht="21" x14ac:dyDescent="0.35">
      <c r="A1" s="89" t="str">
        <f>r_head</f>
        <v>Projeção Dados do quadriênio 2020-2023 para credenciamento de docentes no PPGEQ | 2024</v>
      </c>
    </row>
    <row r="3" spans="1:2" x14ac:dyDescent="0.35">
      <c r="B3" t="s">
        <v>49</v>
      </c>
    </row>
    <row r="5" spans="1:2" ht="29" x14ac:dyDescent="0.35">
      <c r="B5" s="24" t="s">
        <v>145</v>
      </c>
    </row>
    <row r="7" spans="1:2" x14ac:dyDescent="0.35">
      <c r="B7" s="24" t="s">
        <v>68</v>
      </c>
    </row>
    <row r="9" spans="1:2" x14ac:dyDescent="0.35">
      <c r="B9" s="24" t="s">
        <v>72</v>
      </c>
    </row>
    <row r="11" spans="1:2" ht="21" x14ac:dyDescent="0.5">
      <c r="B11" s="71" t="s">
        <v>169</v>
      </c>
    </row>
    <row r="12" spans="1:2" ht="18.5" x14ac:dyDescent="0.45">
      <c r="B12" s="69" t="s">
        <v>133</v>
      </c>
    </row>
    <row r="13" spans="1:2" x14ac:dyDescent="0.35">
      <c r="B13" s="32" t="s">
        <v>136</v>
      </c>
    </row>
    <row r="14" spans="1:2" x14ac:dyDescent="0.35">
      <c r="B14" s="31" t="str">
        <f>r_esub</f>
        <v>Credenciamento 2024 - Nome do Docente</v>
      </c>
    </row>
    <row r="15" spans="1:2" x14ac:dyDescent="0.35">
      <c r="B15" s="32" t="s">
        <v>137</v>
      </c>
    </row>
    <row r="16" spans="1:2" x14ac:dyDescent="0.35">
      <c r="B16" s="33" t="str">
        <f>r_fn</f>
        <v>ppgeq_credenciamento_2024_NomeDoDocente.xlsx</v>
      </c>
    </row>
    <row r="18" spans="2:2" x14ac:dyDescent="0.35">
      <c r="B18" t="s">
        <v>50</v>
      </c>
    </row>
    <row r="20" spans="2:2" x14ac:dyDescent="0.35">
      <c r="B20" t="s">
        <v>138</v>
      </c>
    </row>
  </sheetData>
  <hyperlinks>
    <hyperlink ref="B12" r:id="rId1" xr:uid="{9B30C84E-61EB-4125-9B0C-84E70370AC4A}"/>
  </hyperlinks>
  <pageMargins left="0.511811024" right="0.511811024" top="0.78740157499999996" bottom="0.78740157499999996" header="0.31496062000000002" footer="0.31496062000000002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J13"/>
  <sheetViews>
    <sheetView showGridLines="0" workbookViewId="0">
      <selection activeCell="L15" sqref="L15"/>
    </sheetView>
  </sheetViews>
  <sheetFormatPr defaultRowHeight="14.5" x14ac:dyDescent="0.35"/>
  <cols>
    <col min="1" max="1" width="1.54296875" customWidth="1"/>
    <col min="2" max="2" width="40.7265625" customWidth="1"/>
    <col min="3" max="4" width="14.7265625" customWidth="1"/>
    <col min="5" max="5" width="28.81640625" customWidth="1"/>
    <col min="6" max="7" width="17.7265625" customWidth="1"/>
    <col min="8" max="8" width="12.7265625" customWidth="1"/>
    <col min="9" max="10" width="8.7265625" customWidth="1"/>
  </cols>
  <sheetData>
    <row r="1" spans="1:10" x14ac:dyDescent="0.35">
      <c r="A1" t="str">
        <f>r_head</f>
        <v>Projeção Dados do quadriênio 2020-2023 para credenciamento de docentes no PPGEQ | 2024</v>
      </c>
    </row>
    <row r="2" spans="1:10" x14ac:dyDescent="0.35">
      <c r="A2" s="9" t="s">
        <v>115</v>
      </c>
    </row>
    <row r="3" spans="1:10" x14ac:dyDescent="0.35">
      <c r="A3" s="29" t="str">
        <f>IF(TRIM(passo4!B6) = "", "Aguardando a entrada das informações...", "Esta planilha é preenchida automaticamente")</f>
        <v>Esta planilha é preenchida automaticamente</v>
      </c>
    </row>
    <row r="5" spans="1:10" x14ac:dyDescent="0.35">
      <c r="B5" s="25" t="s">
        <v>144</v>
      </c>
    </row>
    <row r="6" spans="1:10" ht="29" x14ac:dyDescent="0.35">
      <c r="B6" s="49" t="s">
        <v>116</v>
      </c>
      <c r="C6" s="48" t="s">
        <v>117</v>
      </c>
      <c r="D6" s="48" t="s">
        <v>118</v>
      </c>
      <c r="E6" s="54" t="s">
        <v>119</v>
      </c>
      <c r="F6" s="48" t="s">
        <v>123</v>
      </c>
      <c r="G6" s="47" t="s">
        <v>13</v>
      </c>
      <c r="H6" s="34"/>
      <c r="I6" s="34"/>
      <c r="J6" s="34"/>
    </row>
    <row r="7" spans="1:10" x14ac:dyDescent="0.35">
      <c r="B7" s="53" t="str">
        <f>IF(OR(r_hcco = c_y, r_hcte = c_y), r_name, "n.a.")</f>
        <v>n.a.</v>
      </c>
      <c r="C7" s="37" t="str">
        <f>IF(OR(r_hcco = c_y, r_hcte = c_y), r_oppg, "n.a.")</f>
        <v>n.a.</v>
      </c>
      <c r="D7" s="37" t="str">
        <f>IF(OR(r_hcco = c_y, r_hcte = c_y), r_apes, "n.a.")</f>
        <v>n.a.</v>
      </c>
      <c r="E7" s="44" t="str">
        <f>IF(OR(r_hcco = c_y, r_hcte = c_y), r_scat, "n.a.")</f>
        <v>n.a.</v>
      </c>
      <c r="F7" s="37" t="str">
        <f>IF(OR(r_hcco = c_y, r_hcte = c_y), passo6!H17, "n.a.")</f>
        <v>n.a.</v>
      </c>
      <c r="G7" s="37" t="str">
        <f>IF(r_hcco = c_y, ROUND(passo6!K17, 2), "n.a.")</f>
        <v>n.a.</v>
      </c>
      <c r="H7" s="34"/>
      <c r="I7" s="34"/>
      <c r="J7" s="34"/>
    </row>
    <row r="8" spans="1:10" x14ac:dyDescent="0.35">
      <c r="B8" s="52"/>
      <c r="C8" s="35"/>
      <c r="D8" s="35"/>
      <c r="E8" s="34"/>
      <c r="F8" s="35"/>
      <c r="G8" s="35"/>
      <c r="H8" s="34"/>
      <c r="I8" s="34"/>
      <c r="J8" s="34"/>
    </row>
    <row r="9" spans="1:10" ht="43.5" x14ac:dyDescent="0.35">
      <c r="B9" s="49" t="s">
        <v>116</v>
      </c>
      <c r="C9" s="48" t="s">
        <v>117</v>
      </c>
      <c r="D9" s="48" t="s">
        <v>118</v>
      </c>
      <c r="E9" s="54" t="s">
        <v>119</v>
      </c>
      <c r="F9" s="48" t="s">
        <v>124</v>
      </c>
      <c r="G9" s="48" t="s">
        <v>125</v>
      </c>
      <c r="H9" s="48" t="s">
        <v>123</v>
      </c>
      <c r="I9" s="47" t="s">
        <v>13</v>
      </c>
      <c r="J9" s="36"/>
    </row>
    <row r="10" spans="1:10" x14ac:dyDescent="0.35">
      <c r="B10" s="53" t="str">
        <f>IF(r_hcpe1 = c_y, r_name, "n.a.")</f>
        <v>Não informado</v>
      </c>
      <c r="C10" s="37" t="str">
        <f>IF(r_hcpe1 = c_y, r_oppg, "n.a.")</f>
        <v>Não</v>
      </c>
      <c r="D10" s="37" t="str">
        <f>IF(r_hcpe1 = c_y, r_apes, "n.a.")</f>
        <v>Não informado</v>
      </c>
      <c r="E10" s="44" t="str">
        <f>IF(r_hcpe1 = c_y, r_scat, "n.a.")</f>
        <v>Permanente (1º credenciamento)</v>
      </c>
      <c r="F10" s="37">
        <f>IF(r_hcpe1 = c_y, COUNTIF(passo4!C20:C24, "=" &amp; c_tes), "n.a.")</f>
        <v>0</v>
      </c>
      <c r="G10" s="37">
        <f>IF(r_hcpe1 = c_y, COUNTIF(passo4!C20:C24, "=" &amp; c_diss), "n.a.")</f>
        <v>0</v>
      </c>
      <c r="H10" s="37">
        <f>IF(r_hcpe1 = c_y, passo6!H17, "n.a.")</f>
        <v>0</v>
      </c>
      <c r="I10" s="37">
        <f>IF(r_hcpe1 = c_y, ROUND(passo6!K17, 2), "n.a.")</f>
        <v>0</v>
      </c>
      <c r="J10" s="34"/>
    </row>
    <row r="11" spans="1:10" x14ac:dyDescent="0.35">
      <c r="B11" s="52"/>
      <c r="C11" s="35"/>
      <c r="D11" s="35"/>
      <c r="E11" s="34"/>
      <c r="F11" s="35"/>
      <c r="G11" s="35"/>
      <c r="H11" s="35"/>
      <c r="I11" s="35"/>
      <c r="J11" s="34"/>
    </row>
    <row r="12" spans="1:10" ht="58" x14ac:dyDescent="0.35">
      <c r="B12" s="49" t="s">
        <v>116</v>
      </c>
      <c r="C12" s="48" t="s">
        <v>117</v>
      </c>
      <c r="D12" s="48" t="s">
        <v>118</v>
      </c>
      <c r="E12" s="54" t="s">
        <v>119</v>
      </c>
      <c r="F12" s="48" t="s">
        <v>120</v>
      </c>
      <c r="G12" s="48" t="s">
        <v>121</v>
      </c>
      <c r="H12" s="48" t="s">
        <v>122</v>
      </c>
      <c r="I12" s="47" t="s">
        <v>13</v>
      </c>
      <c r="J12" s="47" t="s">
        <v>9</v>
      </c>
    </row>
    <row r="13" spans="1:10" x14ac:dyDescent="0.35">
      <c r="B13" s="53" t="str">
        <f>IF(r_hcrep = c_y, r_name, "n.a.")</f>
        <v>n.a.</v>
      </c>
      <c r="C13" s="37" t="str">
        <f>IF(r_hcrep = c_y, r_oppg, "n.a.")</f>
        <v>n.a.</v>
      </c>
      <c r="D13" s="37" t="str">
        <f>IF(r_hcrep = c_y, r_apes, "n.a.")</f>
        <v>n.a.</v>
      </c>
      <c r="E13" s="44" t="str">
        <f>IF(r_hcrep = c_y, r_scat, "n.a.")</f>
        <v>n.a.</v>
      </c>
      <c r="F13" s="37" t="str">
        <f>IF(r_hcrep = c_y, cfg!B53, "n.a.")</f>
        <v>n.a.</v>
      </c>
      <c r="G13" s="37" t="str">
        <f>IF(r_hcrep = c_y, passo6!H25, "n.a.")</f>
        <v>n.a.</v>
      </c>
      <c r="H13" s="37" t="str">
        <f>IF(r_hcrep = c_y, passo6!H17, "n.a.")</f>
        <v>n.a.</v>
      </c>
      <c r="I13" s="37" t="str">
        <f>IF(r_hcrep = c_y, ROUND(passo6!K17, 2), "n.a.")</f>
        <v>n.a.</v>
      </c>
      <c r="J13" s="37" t="str">
        <f>IF(r_hcrep = c_y, ROUND(passo6!K25, 2), "n.a.")</f>
        <v>n.a.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tabColor rgb="FF92D050"/>
  </sheetPr>
  <dimension ref="A1:B6"/>
  <sheetViews>
    <sheetView showGridLines="0" workbookViewId="0">
      <selection activeCell="B6" sqref="B6"/>
    </sheetView>
  </sheetViews>
  <sheetFormatPr defaultRowHeight="14.5" x14ac:dyDescent="0.35"/>
  <cols>
    <col min="1" max="1" width="2.54296875" customWidth="1"/>
    <col min="2" max="2" width="100.7265625" customWidth="1"/>
  </cols>
  <sheetData>
    <row r="1" spans="1:2" x14ac:dyDescent="0.35">
      <c r="A1" t="str">
        <f>r_head</f>
        <v>Projeção Dados do quadriênio 2020-2023 para credenciamento de docentes no PPGEQ | 2024</v>
      </c>
    </row>
    <row r="2" spans="1:2" x14ac:dyDescent="0.35">
      <c r="A2" s="1" t="s">
        <v>45</v>
      </c>
    </row>
    <row r="4" spans="1:2" x14ac:dyDescent="0.35">
      <c r="B4" s="30" t="s">
        <v>36</v>
      </c>
    </row>
    <row r="5" spans="1:2" x14ac:dyDescent="0.35">
      <c r="B5" t="s">
        <v>73</v>
      </c>
    </row>
    <row r="6" spans="1:2" ht="30" customHeight="1" x14ac:dyDescent="0.35">
      <c r="B6" s="10"/>
    </row>
  </sheetData>
  <sheetProtection sheet="1" objects="1" scenarios="1"/>
  <pageMargins left="0.51181102362204722" right="0.51181102362204722" top="0.78740157480314965" bottom="0.78740157480314965" header="0.31496062992125984" footer="0.31496062992125984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D18"/>
  <sheetViews>
    <sheetView showGridLines="0" topLeftCell="A7" workbookViewId="0">
      <selection activeCell="C11" sqref="C11"/>
    </sheetView>
  </sheetViews>
  <sheetFormatPr defaultRowHeight="14.5" x14ac:dyDescent="0.35"/>
  <cols>
    <col min="1" max="1" width="2.54296875" customWidth="1"/>
    <col min="2" max="2" width="10.7265625" customWidth="1"/>
    <col min="3" max="3" width="100.7265625" customWidth="1"/>
    <col min="4" max="4" width="20.7265625" customWidth="1"/>
  </cols>
  <sheetData>
    <row r="1" spans="1:4" x14ac:dyDescent="0.35">
      <c r="A1" t="str">
        <f>r_head</f>
        <v>Projeção Dados do quadriênio 2020-2023 para credenciamento de docentes no PPGEQ | 2024</v>
      </c>
    </row>
    <row r="2" spans="1:4" x14ac:dyDescent="0.35">
      <c r="A2" s="1" t="s">
        <v>45</v>
      </c>
    </row>
    <row r="4" spans="1:4" x14ac:dyDescent="0.35">
      <c r="B4" s="30" t="s">
        <v>37</v>
      </c>
    </row>
    <row r="5" spans="1:4" x14ac:dyDescent="0.35">
      <c r="B5" t="s">
        <v>64</v>
      </c>
    </row>
    <row r="6" spans="1:4" x14ac:dyDescent="0.35">
      <c r="B6" s="28" t="s">
        <v>25</v>
      </c>
    </row>
    <row r="8" spans="1:4" x14ac:dyDescent="0.35">
      <c r="B8" s="34" t="s">
        <v>74</v>
      </c>
      <c r="C8" s="25"/>
      <c r="D8" s="25"/>
    </row>
    <row r="9" spans="1:4" x14ac:dyDescent="0.35">
      <c r="B9" s="43" t="s">
        <v>139</v>
      </c>
      <c r="C9" s="25"/>
      <c r="D9" s="25"/>
    </row>
    <row r="10" spans="1:4" x14ac:dyDescent="0.35">
      <c r="B10" s="25"/>
      <c r="C10" s="46" t="s">
        <v>66</v>
      </c>
      <c r="D10" s="38" t="s">
        <v>67</v>
      </c>
    </row>
    <row r="11" spans="1:4" x14ac:dyDescent="0.35">
      <c r="B11" s="38">
        <v>1</v>
      </c>
      <c r="C11" s="45"/>
      <c r="D11" s="42"/>
    </row>
    <row r="12" spans="1:4" x14ac:dyDescent="0.35">
      <c r="B12" s="38">
        <v>2</v>
      </c>
      <c r="C12" s="45"/>
      <c r="D12" s="42"/>
    </row>
    <row r="13" spans="1:4" x14ac:dyDescent="0.35">
      <c r="B13" s="38">
        <v>3</v>
      </c>
      <c r="C13" s="45"/>
      <c r="D13" s="42"/>
    </row>
    <row r="14" spans="1:4" x14ac:dyDescent="0.35">
      <c r="B14" s="38">
        <v>4</v>
      </c>
      <c r="C14" s="45"/>
      <c r="D14" s="42"/>
    </row>
    <row r="15" spans="1:4" x14ac:dyDescent="0.35">
      <c r="B15" s="38">
        <v>5</v>
      </c>
      <c r="C15" s="45"/>
      <c r="D15" s="42"/>
    </row>
    <row r="17" spans="2:2" x14ac:dyDescent="0.35">
      <c r="B17" t="s">
        <v>140</v>
      </c>
    </row>
    <row r="18" spans="2:2" x14ac:dyDescent="0.35">
      <c r="B18" t="s">
        <v>141</v>
      </c>
    </row>
  </sheetData>
  <sheetProtection sheet="1" objects="1" scenarios="1"/>
  <dataValidations count="1">
    <dataValidation type="list" allowBlank="1" showInputMessage="1" showErrorMessage="1" errorTitle="Erro" error="A resposta informada não é válida." sqref="B6" xr:uid="{00000000-0002-0000-0200-000000000000}">
      <formula1>c_yn</formula1>
    </dataValidation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C10"/>
  <sheetViews>
    <sheetView showGridLines="0" workbookViewId="0">
      <selection activeCell="B6" sqref="B6"/>
    </sheetView>
  </sheetViews>
  <sheetFormatPr defaultRowHeight="14.5" x14ac:dyDescent="0.35"/>
  <cols>
    <col min="1" max="1" width="2.54296875" customWidth="1"/>
    <col min="2" max="2" width="10.7265625" customWidth="1"/>
    <col min="3" max="3" width="65.7265625" customWidth="1"/>
  </cols>
  <sheetData>
    <row r="1" spans="1:3" x14ac:dyDescent="0.35">
      <c r="A1" t="str">
        <f>r_head</f>
        <v>Projeção Dados do quadriênio 2020-2023 para credenciamento de docentes no PPGEQ | 2024</v>
      </c>
    </row>
    <row r="2" spans="1:3" x14ac:dyDescent="0.35">
      <c r="A2" s="1" t="s">
        <v>45</v>
      </c>
    </row>
    <row r="4" spans="1:3" x14ac:dyDescent="0.35">
      <c r="B4" s="30" t="s">
        <v>38</v>
      </c>
    </row>
    <row r="5" spans="1:3" x14ac:dyDescent="0.35">
      <c r="B5" t="s">
        <v>63</v>
      </c>
    </row>
    <row r="6" spans="1:3" x14ac:dyDescent="0.35">
      <c r="B6" s="28"/>
    </row>
    <row r="8" spans="1:3" x14ac:dyDescent="0.35">
      <c r="B8" s="34" t="s">
        <v>75</v>
      </c>
    </row>
    <row r="9" spans="1:3" x14ac:dyDescent="0.35">
      <c r="B9" s="43" t="s">
        <v>139</v>
      </c>
    </row>
    <row r="10" spans="1:3" x14ac:dyDescent="0.35">
      <c r="B10" s="80"/>
      <c r="C10" s="81"/>
    </row>
  </sheetData>
  <sheetProtection sheet="1" objects="1" scenarios="1"/>
  <mergeCells count="1">
    <mergeCell ref="B10:C10"/>
  </mergeCells>
  <dataValidations count="2">
    <dataValidation type="list" allowBlank="1" showInputMessage="1" showErrorMessage="1" sqref="B6" xr:uid="{00000000-0002-0000-0300-000000000000}">
      <formula1>c_yn</formula1>
    </dataValidation>
    <dataValidation type="list" allowBlank="1" showInputMessage="1" showErrorMessage="1" sqref="B10:C10" xr:uid="{00000000-0002-0000-0300-000001000000}">
      <formula1>c_bpr</formula1>
    </dataValidation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L26"/>
  <sheetViews>
    <sheetView showGridLines="0" workbookViewId="0">
      <selection activeCell="B6" sqref="B6:D6"/>
    </sheetView>
  </sheetViews>
  <sheetFormatPr defaultRowHeight="14.5" x14ac:dyDescent="0.35"/>
  <cols>
    <col min="1" max="1" width="2.54296875" customWidth="1"/>
    <col min="2" max="2" width="8.7265625" customWidth="1"/>
    <col min="3" max="3" width="12.7265625" customWidth="1"/>
    <col min="4" max="4" width="20.7265625" customWidth="1"/>
    <col min="5" max="5" width="40.7265625" customWidth="1"/>
    <col min="6" max="6" width="8.7265625" customWidth="1"/>
    <col min="7" max="7" width="40.7265625" customWidth="1"/>
    <col min="8" max="8" width="8.7265625" customWidth="1"/>
  </cols>
  <sheetData>
    <row r="1" spans="1:12" x14ac:dyDescent="0.35">
      <c r="A1" t="str">
        <f>r_head</f>
        <v>Projeção Dados do quadriênio 2020-2023 para credenciamento de docentes no PPGEQ | 2024</v>
      </c>
    </row>
    <row r="2" spans="1:12" x14ac:dyDescent="0.35">
      <c r="A2" s="1" t="s">
        <v>45</v>
      </c>
    </row>
    <row r="4" spans="1:12" x14ac:dyDescent="0.35">
      <c r="B4" s="30" t="s">
        <v>39</v>
      </c>
    </row>
    <row r="5" spans="1:12" x14ac:dyDescent="0.35">
      <c r="B5" t="s">
        <v>76</v>
      </c>
    </row>
    <row r="6" spans="1:12" x14ac:dyDescent="0.35">
      <c r="A6" s="26" t="s">
        <v>71</v>
      </c>
      <c r="B6" s="82" t="s">
        <v>43</v>
      </c>
      <c r="C6" s="83"/>
      <c r="D6" s="84"/>
    </row>
    <row r="7" spans="1:12" x14ac:dyDescent="0.35">
      <c r="A7" s="26"/>
      <c r="B7" s="65"/>
    </row>
    <row r="9" spans="1:12" x14ac:dyDescent="0.35">
      <c r="B9" s="63" t="s">
        <v>167</v>
      </c>
      <c r="C9" s="64"/>
      <c r="D9" s="64"/>
      <c r="E9" s="64"/>
      <c r="F9" s="64"/>
      <c r="G9" s="64"/>
      <c r="H9" s="64"/>
      <c r="I9" s="60"/>
      <c r="J9" s="60"/>
      <c r="K9" s="60"/>
      <c r="L9" s="60"/>
    </row>
    <row r="10" spans="1:12" x14ac:dyDescent="0.35">
      <c r="B10" s="43" t="str">
        <f>"Preencher apenas se tiver escolhido a opção '" &amp; c_catpr &amp; "' na pergunta acima (não é necessário preencher caso tenha escolhido '" &amp; c_catco &amp; "' ou '" &amp; c_catte &amp; "')"</f>
        <v>Preencher apenas se tiver escolhido a opção 'Permanente (recredenciamento)' na pergunta acima (não é necessário preencher caso tenha escolhido 'Colaborador' ou 'Temporário')</v>
      </c>
      <c r="C10" s="25"/>
      <c r="D10" s="25"/>
      <c r="E10" s="25"/>
      <c r="F10" s="25"/>
      <c r="G10" s="25"/>
      <c r="H10" s="25"/>
    </row>
    <row r="11" spans="1:12" ht="15" customHeight="1" x14ac:dyDescent="0.35">
      <c r="B11" s="38" t="s">
        <v>2</v>
      </c>
      <c r="C11" s="38" t="s">
        <v>3</v>
      </c>
      <c r="D11" s="39" t="s">
        <v>164</v>
      </c>
      <c r="E11" s="40"/>
      <c r="F11" s="40"/>
      <c r="G11" s="40"/>
      <c r="H11" s="41"/>
    </row>
    <row r="12" spans="1:12" x14ac:dyDescent="0.35">
      <c r="B12" s="38">
        <f>c_yr - 4</f>
        <v>2020</v>
      </c>
      <c r="C12" s="42"/>
      <c r="D12" s="85"/>
      <c r="E12" s="86"/>
      <c r="F12" s="86"/>
      <c r="G12" s="86"/>
      <c r="H12" s="87"/>
    </row>
    <row r="13" spans="1:12" x14ac:dyDescent="0.35">
      <c r="B13" s="38">
        <f>c_yr - 3</f>
        <v>2021</v>
      </c>
      <c r="C13" s="42"/>
      <c r="D13" s="85"/>
      <c r="E13" s="86"/>
      <c r="F13" s="86"/>
      <c r="G13" s="86"/>
      <c r="H13" s="87"/>
    </row>
    <row r="14" spans="1:12" x14ac:dyDescent="0.35">
      <c r="B14" s="38">
        <f>c_yr - 2</f>
        <v>2022</v>
      </c>
      <c r="C14" s="42"/>
      <c r="D14" s="85"/>
      <c r="E14" s="86"/>
      <c r="F14" s="86"/>
      <c r="G14" s="86"/>
      <c r="H14" s="87"/>
    </row>
    <row r="15" spans="1:12" x14ac:dyDescent="0.35">
      <c r="B15" s="38">
        <f>c_yr - 1</f>
        <v>2023</v>
      </c>
      <c r="C15" s="42"/>
      <c r="D15" s="85"/>
      <c r="E15" s="86"/>
      <c r="F15" s="86"/>
      <c r="G15" s="86"/>
      <c r="H15" s="87"/>
    </row>
    <row r="16" spans="1:12" x14ac:dyDescent="0.35">
      <c r="B16" s="35"/>
      <c r="C16" s="56"/>
      <c r="D16" s="57"/>
      <c r="E16" s="57"/>
      <c r="F16" s="57"/>
      <c r="G16" s="57"/>
      <c r="H16" s="57"/>
    </row>
    <row r="17" spans="2:8" x14ac:dyDescent="0.35">
      <c r="B17" s="63" t="s">
        <v>165</v>
      </c>
      <c r="C17" s="64"/>
      <c r="D17" s="64"/>
      <c r="E17" s="64"/>
      <c r="F17" s="64"/>
      <c r="G17" s="64"/>
      <c r="H17" s="64"/>
    </row>
    <row r="18" spans="2:8" x14ac:dyDescent="0.35">
      <c r="B18" s="43" t="str">
        <f>"Preencher apenas se tiver escolhido a opção '" &amp; c_catp1 &amp; "' na pergunta acima"</f>
        <v>Preencher apenas se tiver escolhido a opção 'Permanente (1º credenciamento)' na pergunta acima</v>
      </c>
      <c r="C18" s="25"/>
      <c r="D18" s="25"/>
      <c r="E18" s="25"/>
      <c r="F18" s="25"/>
      <c r="G18" s="25"/>
      <c r="H18" s="25"/>
    </row>
    <row r="19" spans="2:8" ht="29" x14ac:dyDescent="0.35">
      <c r="B19" s="47" t="s">
        <v>4</v>
      </c>
      <c r="C19" s="48" t="s">
        <v>130</v>
      </c>
      <c r="D19" s="48" t="s">
        <v>77</v>
      </c>
      <c r="E19" s="49" t="s">
        <v>131</v>
      </c>
      <c r="F19" s="47" t="s">
        <v>2</v>
      </c>
      <c r="G19" s="49" t="s">
        <v>132</v>
      </c>
      <c r="H19" s="48" t="s">
        <v>78</v>
      </c>
    </row>
    <row r="20" spans="2:8" x14ac:dyDescent="0.35">
      <c r="B20" s="38">
        <v>1</v>
      </c>
      <c r="C20" s="50"/>
      <c r="D20" s="50"/>
      <c r="E20" s="45"/>
      <c r="F20" s="42"/>
      <c r="G20" s="51"/>
      <c r="H20" s="42"/>
    </row>
    <row r="21" spans="2:8" x14ac:dyDescent="0.35">
      <c r="B21" s="38">
        <v>2</v>
      </c>
      <c r="C21" s="50"/>
      <c r="D21" s="50"/>
      <c r="E21" s="45"/>
      <c r="F21" s="42"/>
      <c r="G21" s="51"/>
      <c r="H21" s="42"/>
    </row>
    <row r="22" spans="2:8" x14ac:dyDescent="0.35">
      <c r="B22" s="38">
        <v>3</v>
      </c>
      <c r="C22" s="50"/>
      <c r="D22" s="50"/>
      <c r="E22" s="45"/>
      <c r="F22" s="42"/>
      <c r="G22" s="51"/>
      <c r="H22" s="42"/>
    </row>
    <row r="23" spans="2:8" x14ac:dyDescent="0.35">
      <c r="B23" s="38">
        <v>4</v>
      </c>
      <c r="C23" s="50"/>
      <c r="D23" s="50"/>
      <c r="E23" s="45"/>
      <c r="F23" s="42"/>
      <c r="G23" s="51"/>
      <c r="H23" s="42"/>
    </row>
    <row r="24" spans="2:8" x14ac:dyDescent="0.35">
      <c r="B24" s="38">
        <v>5</v>
      </c>
      <c r="C24" s="50"/>
      <c r="D24" s="50"/>
      <c r="E24" s="45"/>
      <c r="F24" s="42"/>
      <c r="G24" s="51"/>
      <c r="H24" s="42"/>
    </row>
    <row r="26" spans="2:8" ht="18.5" x14ac:dyDescent="0.45">
      <c r="B26" s="61" t="str">
        <f>"Não é necessário informar as orientações caso tenha escolhido '" &amp; c_catco &amp; "' ou '" &amp; c_catte &amp; "' na pergunta acima "</f>
        <v xml:space="preserve">Não é necessário informar as orientações caso tenha escolhido 'Colaborador' ou 'Temporário' na pergunta acima </v>
      </c>
      <c r="C26" s="62"/>
      <c r="D26" s="62"/>
      <c r="E26" s="62"/>
      <c r="F26" s="62"/>
      <c r="G26" s="62"/>
    </row>
  </sheetData>
  <sheetProtection algorithmName="SHA-512" hashValue="GbDIItUikAtjGSd1iJfTIw8CAcDdbOlkgmCMgNAIaKma82irXwf4jyPdfsY6T2KYuJ3OnViCm4g3E+4EA7L4sA==" saltValue="oMoFxIwLFIJB0ZJpeedK9g==" spinCount="100000" sheet="1" objects="1" scenarios="1"/>
  <mergeCells count="5">
    <mergeCell ref="B6:D6"/>
    <mergeCell ref="D12:H12"/>
    <mergeCell ref="D13:H13"/>
    <mergeCell ref="D14:H14"/>
    <mergeCell ref="D15:H15"/>
  </mergeCells>
  <dataValidations count="3">
    <dataValidation type="list" allowBlank="1" showInputMessage="1" showErrorMessage="1" sqref="B6:D7" xr:uid="{00000000-0002-0000-0400-000000000000}">
      <formula1>c_cat</formula1>
    </dataValidation>
    <dataValidation type="list" allowBlank="1" showInputMessage="1" showErrorMessage="1" sqref="C20:C24" xr:uid="{00000000-0002-0000-0400-000001000000}">
      <formula1>c_dt</formula1>
    </dataValidation>
    <dataValidation type="list" allowBlank="1" showInputMessage="1" showErrorMessage="1" sqref="D20:D24" xr:uid="{00000000-0002-0000-0400-000002000000}">
      <formula1>c_orien</formula1>
    </dataValidation>
  </dataValidations>
  <pageMargins left="0.511811024" right="0.511811024" top="0.78740157499999996" bottom="0.78740157499999996" header="0.31496062000000002" footer="0.31496062000000002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8">
    <tabColor rgb="FF92D050"/>
  </sheetPr>
  <dimension ref="A1:G508"/>
  <sheetViews>
    <sheetView showGridLines="0" workbookViewId="0">
      <selection activeCell="C8" sqref="C8"/>
    </sheetView>
  </sheetViews>
  <sheetFormatPr defaultRowHeight="14.5" x14ac:dyDescent="0.35"/>
  <cols>
    <col min="1" max="1" width="2.54296875" customWidth="1"/>
    <col min="2" max="2" width="5.7265625" customWidth="1"/>
    <col min="3" max="4" width="8.7265625" customWidth="1"/>
    <col min="5" max="5" width="70.7265625" customWidth="1"/>
    <col min="6" max="6" width="10.7265625" customWidth="1"/>
    <col min="7" max="7" width="65.7265625" customWidth="1"/>
  </cols>
  <sheetData>
    <row r="1" spans="1:7" x14ac:dyDescent="0.35">
      <c r="A1" t="str">
        <f>r_head</f>
        <v>Projeção Dados do quadriênio 2020-2023 para credenciamento de docentes no PPGEQ | 2024</v>
      </c>
    </row>
    <row r="2" spans="1:7" x14ac:dyDescent="0.35">
      <c r="A2" s="1" t="s">
        <v>45</v>
      </c>
    </row>
    <row r="4" spans="1:7" x14ac:dyDescent="0.35">
      <c r="B4" s="30" t="s">
        <v>40</v>
      </c>
    </row>
    <row r="5" spans="1:7" x14ac:dyDescent="0.35">
      <c r="B5" s="70" t="s">
        <v>168</v>
      </c>
    </row>
    <row r="6" spans="1:7" x14ac:dyDescent="0.35">
      <c r="B6" s="9" t="s">
        <v>153</v>
      </c>
    </row>
    <row r="7" spans="1:7" ht="43.5" x14ac:dyDescent="0.35">
      <c r="B7" s="2" t="s">
        <v>4</v>
      </c>
      <c r="C7" s="2" t="s">
        <v>2</v>
      </c>
      <c r="D7" s="2" t="s">
        <v>5</v>
      </c>
      <c r="E7" s="18" t="s">
        <v>135</v>
      </c>
      <c r="F7" s="3" t="s">
        <v>22</v>
      </c>
      <c r="G7" s="18" t="s">
        <v>69</v>
      </c>
    </row>
    <row r="8" spans="1:7" x14ac:dyDescent="0.35">
      <c r="B8" s="2">
        <v>1</v>
      </c>
      <c r="C8" s="8"/>
      <c r="D8" s="8"/>
      <c r="E8" s="10"/>
      <c r="F8" s="8"/>
      <c r="G8" s="10"/>
    </row>
    <row r="9" spans="1:7" x14ac:dyDescent="0.35">
      <c r="B9" s="2">
        <v>2</v>
      </c>
      <c r="C9" s="8"/>
      <c r="D9" s="8"/>
      <c r="E9" s="10"/>
      <c r="F9" s="8"/>
      <c r="G9" s="10"/>
    </row>
    <row r="10" spans="1:7" x14ac:dyDescent="0.35">
      <c r="B10" s="2">
        <v>3</v>
      </c>
      <c r="C10" s="8"/>
      <c r="D10" s="8"/>
      <c r="E10" s="10"/>
      <c r="F10" s="8"/>
      <c r="G10" s="10"/>
    </row>
    <row r="11" spans="1:7" x14ac:dyDescent="0.35">
      <c r="B11" s="2">
        <v>4</v>
      </c>
      <c r="C11" s="8"/>
      <c r="D11" s="8"/>
      <c r="E11" s="10"/>
      <c r="F11" s="8"/>
      <c r="G11" s="10"/>
    </row>
    <row r="12" spans="1:7" x14ac:dyDescent="0.35">
      <c r="B12" s="2">
        <v>5</v>
      </c>
      <c r="C12" s="8"/>
      <c r="D12" s="8"/>
      <c r="E12" s="10"/>
      <c r="F12" s="8"/>
      <c r="G12" s="10"/>
    </row>
    <row r="13" spans="1:7" x14ac:dyDescent="0.35">
      <c r="B13" s="2">
        <v>6</v>
      </c>
      <c r="C13" s="8"/>
      <c r="D13" s="8"/>
      <c r="E13" s="10"/>
      <c r="F13" s="8"/>
      <c r="G13" s="10"/>
    </row>
    <row r="14" spans="1:7" x14ac:dyDescent="0.35">
      <c r="B14" s="2">
        <v>7</v>
      </c>
      <c r="C14" s="8"/>
      <c r="D14" s="8"/>
      <c r="E14" s="10"/>
      <c r="F14" s="8"/>
      <c r="G14" s="10"/>
    </row>
    <row r="15" spans="1:7" x14ac:dyDescent="0.35">
      <c r="B15" s="2">
        <v>8</v>
      </c>
      <c r="C15" s="8"/>
      <c r="D15" s="8"/>
      <c r="E15" s="10"/>
      <c r="F15" s="8"/>
      <c r="G15" s="10"/>
    </row>
    <row r="16" spans="1:7" x14ac:dyDescent="0.35">
      <c r="B16" s="2">
        <v>9</v>
      </c>
      <c r="C16" s="8"/>
      <c r="D16" s="8"/>
      <c r="E16" s="10"/>
      <c r="F16" s="8"/>
      <c r="G16" s="10"/>
    </row>
    <row r="17" spans="2:7" x14ac:dyDescent="0.35">
      <c r="B17" s="2">
        <v>10</v>
      </c>
      <c r="C17" s="8"/>
      <c r="D17" s="8"/>
      <c r="E17" s="10"/>
      <c r="F17" s="8"/>
      <c r="G17" s="10"/>
    </row>
    <row r="18" spans="2:7" x14ac:dyDescent="0.35">
      <c r="B18" s="2">
        <v>11</v>
      </c>
      <c r="C18" s="8"/>
      <c r="D18" s="8"/>
      <c r="E18" s="10"/>
      <c r="F18" s="8"/>
      <c r="G18" s="10"/>
    </row>
    <row r="19" spans="2:7" x14ac:dyDescent="0.35">
      <c r="B19" s="2">
        <v>12</v>
      </c>
      <c r="C19" s="8"/>
      <c r="D19" s="8"/>
      <c r="E19" s="10"/>
      <c r="F19" s="8"/>
      <c r="G19" s="10"/>
    </row>
    <row r="20" spans="2:7" x14ac:dyDescent="0.35">
      <c r="B20" s="2">
        <v>13</v>
      </c>
      <c r="C20" s="8"/>
      <c r="D20" s="8"/>
      <c r="E20" s="10"/>
      <c r="F20" s="8"/>
      <c r="G20" s="10"/>
    </row>
    <row r="21" spans="2:7" x14ac:dyDescent="0.35">
      <c r="B21" s="2">
        <v>14</v>
      </c>
      <c r="C21" s="8"/>
      <c r="D21" s="8"/>
      <c r="E21" s="10"/>
      <c r="F21" s="8"/>
      <c r="G21" s="10"/>
    </row>
    <row r="22" spans="2:7" x14ac:dyDescent="0.35">
      <c r="B22" s="2">
        <v>15</v>
      </c>
      <c r="C22" s="8"/>
      <c r="D22" s="8"/>
      <c r="E22" s="10"/>
      <c r="F22" s="8"/>
      <c r="G22" s="10"/>
    </row>
    <row r="23" spans="2:7" x14ac:dyDescent="0.35">
      <c r="B23" s="2">
        <v>16</v>
      </c>
      <c r="C23" s="8"/>
      <c r="D23" s="8"/>
      <c r="E23" s="10"/>
      <c r="F23" s="8"/>
      <c r="G23" s="10"/>
    </row>
    <row r="24" spans="2:7" x14ac:dyDescent="0.35">
      <c r="B24" s="2">
        <v>17</v>
      </c>
      <c r="C24" s="8"/>
      <c r="D24" s="8"/>
      <c r="E24" s="10"/>
      <c r="F24" s="8"/>
      <c r="G24" s="10"/>
    </row>
    <row r="25" spans="2:7" x14ac:dyDescent="0.35">
      <c r="B25" s="2">
        <v>18</v>
      </c>
      <c r="C25" s="8"/>
      <c r="D25" s="8"/>
      <c r="E25" s="10"/>
      <c r="F25" s="8"/>
      <c r="G25" s="10"/>
    </row>
    <row r="26" spans="2:7" x14ac:dyDescent="0.35">
      <c r="B26" s="2">
        <v>19</v>
      </c>
      <c r="C26" s="8"/>
      <c r="D26" s="8"/>
      <c r="E26" s="10"/>
      <c r="F26" s="8"/>
      <c r="G26" s="10"/>
    </row>
    <row r="27" spans="2:7" x14ac:dyDescent="0.35">
      <c r="B27" s="2">
        <v>20</v>
      </c>
      <c r="C27" s="8"/>
      <c r="D27" s="8"/>
      <c r="E27" s="10"/>
      <c r="F27" s="8"/>
      <c r="G27" s="10"/>
    </row>
    <row r="28" spans="2:7" x14ac:dyDescent="0.35">
      <c r="B28" s="2">
        <v>21</v>
      </c>
      <c r="C28" s="8"/>
      <c r="D28" s="8"/>
      <c r="E28" s="10"/>
      <c r="F28" s="8"/>
      <c r="G28" s="10"/>
    </row>
    <row r="29" spans="2:7" x14ac:dyDescent="0.35">
      <c r="B29" s="2">
        <v>22</v>
      </c>
      <c r="C29" s="8"/>
      <c r="D29" s="8"/>
      <c r="E29" s="10"/>
      <c r="F29" s="8"/>
      <c r="G29" s="10"/>
    </row>
    <row r="30" spans="2:7" x14ac:dyDescent="0.35">
      <c r="B30" s="2">
        <v>23</v>
      </c>
      <c r="C30" s="8"/>
      <c r="D30" s="8"/>
      <c r="E30" s="10"/>
      <c r="F30" s="8"/>
      <c r="G30" s="10"/>
    </row>
    <row r="31" spans="2:7" x14ac:dyDescent="0.35">
      <c r="B31" s="2">
        <v>24</v>
      </c>
      <c r="C31" s="8"/>
      <c r="D31" s="8"/>
      <c r="E31" s="10"/>
      <c r="F31" s="8"/>
      <c r="G31" s="10"/>
    </row>
    <row r="32" spans="2:7" x14ac:dyDescent="0.35">
      <c r="B32" s="2">
        <v>25</v>
      </c>
      <c r="C32" s="8"/>
      <c r="D32" s="8"/>
      <c r="E32" s="10"/>
      <c r="F32" s="8"/>
      <c r="G32" s="10"/>
    </row>
    <row r="33" spans="2:7" x14ac:dyDescent="0.35">
      <c r="B33" s="2">
        <v>26</v>
      </c>
      <c r="C33" s="8"/>
      <c r="D33" s="8"/>
      <c r="E33" s="10"/>
      <c r="F33" s="8"/>
      <c r="G33" s="10"/>
    </row>
    <row r="34" spans="2:7" x14ac:dyDescent="0.35">
      <c r="B34" s="2">
        <v>27</v>
      </c>
      <c r="C34" s="8"/>
      <c r="D34" s="8"/>
      <c r="E34" s="10"/>
      <c r="F34" s="8"/>
      <c r="G34" s="10"/>
    </row>
    <row r="35" spans="2:7" x14ac:dyDescent="0.35">
      <c r="B35" s="2">
        <v>28</v>
      </c>
      <c r="C35" s="8"/>
      <c r="D35" s="8"/>
      <c r="E35" s="10"/>
      <c r="F35" s="8"/>
      <c r="G35" s="10"/>
    </row>
    <row r="36" spans="2:7" x14ac:dyDescent="0.35">
      <c r="B36" s="2">
        <v>29</v>
      </c>
      <c r="C36" s="8"/>
      <c r="D36" s="8"/>
      <c r="E36" s="10"/>
      <c r="F36" s="8"/>
      <c r="G36" s="10"/>
    </row>
    <row r="37" spans="2:7" x14ac:dyDescent="0.35">
      <c r="B37" s="2">
        <v>30</v>
      </c>
      <c r="C37" s="8"/>
      <c r="D37" s="8"/>
      <c r="E37" s="10"/>
      <c r="F37" s="8"/>
      <c r="G37" s="10"/>
    </row>
    <row r="38" spans="2:7" x14ac:dyDescent="0.35">
      <c r="B38" s="2">
        <v>31</v>
      </c>
      <c r="C38" s="8"/>
      <c r="D38" s="8"/>
      <c r="E38" s="10"/>
      <c r="F38" s="8"/>
      <c r="G38" s="10"/>
    </row>
    <row r="39" spans="2:7" x14ac:dyDescent="0.35">
      <c r="B39" s="2">
        <v>32</v>
      </c>
      <c r="C39" s="8"/>
      <c r="D39" s="8"/>
      <c r="E39" s="10"/>
      <c r="F39" s="8"/>
      <c r="G39" s="10"/>
    </row>
    <row r="40" spans="2:7" x14ac:dyDescent="0.35">
      <c r="B40" s="2">
        <v>33</v>
      </c>
      <c r="C40" s="8"/>
      <c r="D40" s="8"/>
      <c r="E40" s="10"/>
      <c r="F40" s="8"/>
      <c r="G40" s="10"/>
    </row>
    <row r="41" spans="2:7" x14ac:dyDescent="0.35">
      <c r="B41" s="2">
        <v>34</v>
      </c>
      <c r="C41" s="8"/>
      <c r="D41" s="8"/>
      <c r="E41" s="10"/>
      <c r="F41" s="8"/>
      <c r="G41" s="10"/>
    </row>
    <row r="42" spans="2:7" x14ac:dyDescent="0.35">
      <c r="B42" s="2">
        <v>35</v>
      </c>
      <c r="C42" s="8"/>
      <c r="D42" s="8"/>
      <c r="E42" s="10"/>
      <c r="F42" s="8"/>
      <c r="G42" s="10"/>
    </row>
    <row r="43" spans="2:7" x14ac:dyDescent="0.35">
      <c r="B43" s="2">
        <v>36</v>
      </c>
      <c r="C43" s="8"/>
      <c r="D43" s="8"/>
      <c r="E43" s="10"/>
      <c r="F43" s="8"/>
      <c r="G43" s="10"/>
    </row>
    <row r="44" spans="2:7" x14ac:dyDescent="0.35">
      <c r="B44" s="2">
        <v>37</v>
      </c>
      <c r="C44" s="8"/>
      <c r="D44" s="8"/>
      <c r="E44" s="10"/>
      <c r="F44" s="8"/>
      <c r="G44" s="10"/>
    </row>
    <row r="45" spans="2:7" x14ac:dyDescent="0.35">
      <c r="B45" s="2">
        <v>38</v>
      </c>
      <c r="C45" s="8"/>
      <c r="D45" s="8"/>
      <c r="E45" s="10"/>
      <c r="F45" s="8"/>
      <c r="G45" s="10"/>
    </row>
    <row r="46" spans="2:7" x14ac:dyDescent="0.35">
      <c r="B46" s="2">
        <v>39</v>
      </c>
      <c r="C46" s="8"/>
      <c r="D46" s="8"/>
      <c r="E46" s="10"/>
      <c r="F46" s="8"/>
      <c r="G46" s="10"/>
    </row>
    <row r="47" spans="2:7" x14ac:dyDescent="0.35">
      <c r="B47" s="2">
        <v>40</v>
      </c>
      <c r="C47" s="8"/>
      <c r="D47" s="8"/>
      <c r="E47" s="10"/>
      <c r="F47" s="8"/>
      <c r="G47" s="10"/>
    </row>
    <row r="48" spans="2:7" x14ac:dyDescent="0.35">
      <c r="B48" s="2">
        <v>41</v>
      </c>
      <c r="C48" s="8"/>
      <c r="D48" s="8"/>
      <c r="E48" s="10"/>
      <c r="F48" s="8"/>
      <c r="G48" s="10"/>
    </row>
    <row r="49" spans="2:7" x14ac:dyDescent="0.35">
      <c r="B49" s="2">
        <v>42</v>
      </c>
      <c r="C49" s="8"/>
      <c r="D49" s="8"/>
      <c r="E49" s="10"/>
      <c r="F49" s="8"/>
      <c r="G49" s="10"/>
    </row>
    <row r="50" spans="2:7" x14ac:dyDescent="0.35">
      <c r="B50" s="2">
        <v>43</v>
      </c>
      <c r="C50" s="8"/>
      <c r="D50" s="8"/>
      <c r="E50" s="10"/>
      <c r="F50" s="8"/>
      <c r="G50" s="10"/>
    </row>
    <row r="51" spans="2:7" x14ac:dyDescent="0.35">
      <c r="B51" s="2">
        <v>44</v>
      </c>
      <c r="C51" s="8"/>
      <c r="D51" s="8"/>
      <c r="E51" s="10"/>
      <c r="F51" s="8"/>
      <c r="G51" s="10"/>
    </row>
    <row r="52" spans="2:7" x14ac:dyDescent="0.35">
      <c r="B52" s="2">
        <v>45</v>
      </c>
      <c r="C52" s="8"/>
      <c r="D52" s="8"/>
      <c r="E52" s="10"/>
      <c r="F52" s="8"/>
      <c r="G52" s="10"/>
    </row>
    <row r="53" spans="2:7" x14ac:dyDescent="0.35">
      <c r="B53" s="2">
        <v>46</v>
      </c>
      <c r="C53" s="8"/>
      <c r="D53" s="8"/>
      <c r="E53" s="10"/>
      <c r="F53" s="8"/>
      <c r="G53" s="10"/>
    </row>
    <row r="54" spans="2:7" x14ac:dyDescent="0.35">
      <c r="B54" s="2">
        <v>47</v>
      </c>
      <c r="C54" s="8"/>
      <c r="D54" s="8"/>
      <c r="E54" s="10"/>
      <c r="F54" s="8"/>
      <c r="G54" s="10"/>
    </row>
    <row r="55" spans="2:7" x14ac:dyDescent="0.35">
      <c r="B55" s="2">
        <v>48</v>
      </c>
      <c r="C55" s="8"/>
      <c r="D55" s="8"/>
      <c r="E55" s="10"/>
      <c r="F55" s="8"/>
      <c r="G55" s="10"/>
    </row>
    <row r="56" spans="2:7" x14ac:dyDescent="0.35">
      <c r="B56" s="2">
        <v>49</v>
      </c>
      <c r="C56" s="8"/>
      <c r="D56" s="8"/>
      <c r="E56" s="10"/>
      <c r="F56" s="8"/>
      <c r="G56" s="10"/>
    </row>
    <row r="57" spans="2:7" x14ac:dyDescent="0.35">
      <c r="B57" s="2">
        <v>50</v>
      </c>
      <c r="C57" s="8"/>
      <c r="D57" s="8"/>
      <c r="E57" s="10"/>
      <c r="F57" s="8"/>
      <c r="G57" s="10"/>
    </row>
    <row r="58" spans="2:7" x14ac:dyDescent="0.35">
      <c r="B58" s="2">
        <v>51</v>
      </c>
      <c r="C58" s="8"/>
      <c r="D58" s="8"/>
      <c r="E58" s="10"/>
      <c r="F58" s="8"/>
      <c r="G58" s="10"/>
    </row>
    <row r="59" spans="2:7" x14ac:dyDescent="0.35">
      <c r="B59" s="2">
        <v>52</v>
      </c>
      <c r="C59" s="8"/>
      <c r="D59" s="8"/>
      <c r="E59" s="10"/>
      <c r="F59" s="8"/>
      <c r="G59" s="10"/>
    </row>
    <row r="60" spans="2:7" x14ac:dyDescent="0.35">
      <c r="B60" s="2">
        <v>53</v>
      </c>
      <c r="C60" s="8"/>
      <c r="D60" s="8"/>
      <c r="E60" s="10"/>
      <c r="F60" s="8"/>
      <c r="G60" s="10"/>
    </row>
    <row r="61" spans="2:7" x14ac:dyDescent="0.35">
      <c r="B61" s="2">
        <v>54</v>
      </c>
      <c r="C61" s="8"/>
      <c r="D61" s="8"/>
      <c r="E61" s="10"/>
      <c r="F61" s="8"/>
      <c r="G61" s="10"/>
    </row>
    <row r="62" spans="2:7" x14ac:dyDescent="0.35">
      <c r="B62" s="2">
        <v>55</v>
      </c>
      <c r="C62" s="8"/>
      <c r="D62" s="8"/>
      <c r="E62" s="10"/>
      <c r="F62" s="8"/>
      <c r="G62" s="10"/>
    </row>
    <row r="63" spans="2:7" x14ac:dyDescent="0.35">
      <c r="B63" s="2">
        <v>56</v>
      </c>
      <c r="C63" s="8"/>
      <c r="D63" s="8"/>
      <c r="E63" s="10"/>
      <c r="F63" s="8"/>
      <c r="G63" s="10"/>
    </row>
    <row r="64" spans="2:7" x14ac:dyDescent="0.35">
      <c r="B64" s="2">
        <v>57</v>
      </c>
      <c r="C64" s="8"/>
      <c r="D64" s="8"/>
      <c r="E64" s="10"/>
      <c r="F64" s="8"/>
      <c r="G64" s="10"/>
    </row>
    <row r="65" spans="2:7" x14ac:dyDescent="0.35">
      <c r="B65" s="2">
        <v>58</v>
      </c>
      <c r="C65" s="8"/>
      <c r="D65" s="8"/>
      <c r="E65" s="10"/>
      <c r="F65" s="8"/>
      <c r="G65" s="10"/>
    </row>
    <row r="66" spans="2:7" x14ac:dyDescent="0.35">
      <c r="B66" s="2">
        <v>59</v>
      </c>
      <c r="C66" s="8"/>
      <c r="D66" s="8"/>
      <c r="E66" s="10"/>
      <c r="F66" s="8"/>
      <c r="G66" s="10"/>
    </row>
    <row r="67" spans="2:7" x14ac:dyDescent="0.35">
      <c r="B67" s="2">
        <v>60</v>
      </c>
      <c r="C67" s="8"/>
      <c r="D67" s="8"/>
      <c r="E67" s="10"/>
      <c r="F67" s="8"/>
      <c r="G67" s="10"/>
    </row>
    <row r="68" spans="2:7" x14ac:dyDescent="0.35">
      <c r="B68" s="2">
        <v>61</v>
      </c>
      <c r="C68" s="8"/>
      <c r="D68" s="8"/>
      <c r="E68" s="10"/>
      <c r="F68" s="8"/>
      <c r="G68" s="10"/>
    </row>
    <row r="69" spans="2:7" x14ac:dyDescent="0.35">
      <c r="B69" s="2">
        <v>62</v>
      </c>
      <c r="C69" s="8"/>
      <c r="D69" s="8"/>
      <c r="E69" s="10"/>
      <c r="F69" s="8"/>
      <c r="G69" s="10"/>
    </row>
    <row r="70" spans="2:7" x14ac:dyDescent="0.35">
      <c r="B70" s="2">
        <v>63</v>
      </c>
      <c r="C70" s="8"/>
      <c r="D70" s="8"/>
      <c r="E70" s="10"/>
      <c r="F70" s="8"/>
      <c r="G70" s="10"/>
    </row>
    <row r="71" spans="2:7" x14ac:dyDescent="0.35">
      <c r="B71" s="2">
        <v>64</v>
      </c>
      <c r="C71" s="8"/>
      <c r="D71" s="8"/>
      <c r="E71" s="10"/>
      <c r="F71" s="8"/>
      <c r="G71" s="10"/>
    </row>
    <row r="72" spans="2:7" x14ac:dyDescent="0.35">
      <c r="B72" s="2">
        <v>65</v>
      </c>
      <c r="C72" s="8"/>
      <c r="D72" s="8"/>
      <c r="E72" s="10"/>
      <c r="F72" s="8"/>
      <c r="G72" s="10"/>
    </row>
    <row r="73" spans="2:7" x14ac:dyDescent="0.35">
      <c r="B73" s="2">
        <v>66</v>
      </c>
      <c r="C73" s="8"/>
      <c r="D73" s="8"/>
      <c r="E73" s="10"/>
      <c r="F73" s="8"/>
      <c r="G73" s="10"/>
    </row>
    <row r="74" spans="2:7" x14ac:dyDescent="0.35">
      <c r="B74" s="2">
        <v>67</v>
      </c>
      <c r="C74" s="8"/>
      <c r="D74" s="8"/>
      <c r="E74" s="10"/>
      <c r="F74" s="8"/>
      <c r="G74" s="10"/>
    </row>
    <row r="75" spans="2:7" x14ac:dyDescent="0.35">
      <c r="B75" s="2">
        <v>68</v>
      </c>
      <c r="C75" s="8"/>
      <c r="D75" s="8"/>
      <c r="E75" s="10"/>
      <c r="F75" s="8"/>
      <c r="G75" s="10"/>
    </row>
    <row r="76" spans="2:7" x14ac:dyDescent="0.35">
      <c r="B76" s="2">
        <v>69</v>
      </c>
      <c r="C76" s="8"/>
      <c r="D76" s="8"/>
      <c r="E76" s="10"/>
      <c r="F76" s="8"/>
      <c r="G76" s="10"/>
    </row>
    <row r="77" spans="2:7" x14ac:dyDescent="0.35">
      <c r="B77" s="2">
        <v>70</v>
      </c>
      <c r="C77" s="8"/>
      <c r="D77" s="8"/>
      <c r="E77" s="10"/>
      <c r="F77" s="8"/>
      <c r="G77" s="10"/>
    </row>
    <row r="78" spans="2:7" x14ac:dyDescent="0.35">
      <c r="B78" s="2">
        <v>71</v>
      </c>
      <c r="C78" s="8"/>
      <c r="D78" s="8"/>
      <c r="E78" s="10"/>
      <c r="F78" s="8"/>
      <c r="G78" s="10"/>
    </row>
    <row r="79" spans="2:7" x14ac:dyDescent="0.35">
      <c r="B79" s="2">
        <v>72</v>
      </c>
      <c r="C79" s="8"/>
      <c r="D79" s="8"/>
      <c r="E79" s="10"/>
      <c r="F79" s="8"/>
      <c r="G79" s="10"/>
    </row>
    <row r="80" spans="2:7" x14ac:dyDescent="0.35">
      <c r="B80" s="2">
        <v>73</v>
      </c>
      <c r="C80" s="8"/>
      <c r="D80" s="8"/>
      <c r="E80" s="10"/>
      <c r="F80" s="8"/>
      <c r="G80" s="10"/>
    </row>
    <row r="81" spans="2:7" x14ac:dyDescent="0.35">
      <c r="B81" s="2">
        <v>74</v>
      </c>
      <c r="C81" s="8"/>
      <c r="D81" s="8"/>
      <c r="E81" s="10"/>
      <c r="F81" s="8"/>
      <c r="G81" s="10"/>
    </row>
    <row r="82" spans="2:7" x14ac:dyDescent="0.35">
      <c r="B82" s="2">
        <v>75</v>
      </c>
      <c r="C82" s="8"/>
      <c r="D82" s="8"/>
      <c r="E82" s="10"/>
      <c r="F82" s="8"/>
      <c r="G82" s="10"/>
    </row>
    <row r="83" spans="2:7" x14ac:dyDescent="0.35">
      <c r="B83" s="2">
        <v>76</v>
      </c>
      <c r="C83" s="8"/>
      <c r="D83" s="8"/>
      <c r="E83" s="10"/>
      <c r="F83" s="8"/>
      <c r="G83" s="10"/>
    </row>
    <row r="84" spans="2:7" x14ac:dyDescent="0.35">
      <c r="B84" s="2">
        <v>77</v>
      </c>
      <c r="C84" s="8"/>
      <c r="D84" s="8"/>
      <c r="E84" s="10"/>
      <c r="F84" s="8"/>
      <c r="G84" s="10"/>
    </row>
    <row r="85" spans="2:7" x14ac:dyDescent="0.35">
      <c r="B85" s="2">
        <v>78</v>
      </c>
      <c r="C85" s="8"/>
      <c r="D85" s="8"/>
      <c r="E85" s="10"/>
      <c r="F85" s="8"/>
      <c r="G85" s="10"/>
    </row>
    <row r="86" spans="2:7" x14ac:dyDescent="0.35">
      <c r="B86" s="2">
        <v>79</v>
      </c>
      <c r="C86" s="8"/>
      <c r="D86" s="8"/>
      <c r="E86" s="10"/>
      <c r="F86" s="8"/>
      <c r="G86" s="10"/>
    </row>
    <row r="87" spans="2:7" x14ac:dyDescent="0.35">
      <c r="B87" s="2">
        <v>80</v>
      </c>
      <c r="C87" s="8"/>
      <c r="D87" s="8"/>
      <c r="E87" s="10"/>
      <c r="F87" s="8"/>
      <c r="G87" s="10"/>
    </row>
    <row r="88" spans="2:7" x14ac:dyDescent="0.35">
      <c r="B88" s="2">
        <v>81</v>
      </c>
      <c r="C88" s="8"/>
      <c r="D88" s="8"/>
      <c r="E88" s="10"/>
      <c r="F88" s="8"/>
      <c r="G88" s="10"/>
    </row>
    <row r="89" spans="2:7" x14ac:dyDescent="0.35">
      <c r="B89" s="2">
        <v>82</v>
      </c>
      <c r="C89" s="8"/>
      <c r="D89" s="8"/>
      <c r="E89" s="10"/>
      <c r="F89" s="8"/>
      <c r="G89" s="10"/>
    </row>
    <row r="90" spans="2:7" x14ac:dyDescent="0.35">
      <c r="B90" s="2">
        <v>83</v>
      </c>
      <c r="C90" s="8"/>
      <c r="D90" s="8"/>
      <c r="E90" s="10"/>
      <c r="F90" s="8"/>
      <c r="G90" s="10"/>
    </row>
    <row r="91" spans="2:7" x14ac:dyDescent="0.35">
      <c r="B91" s="2">
        <v>84</v>
      </c>
      <c r="C91" s="8"/>
      <c r="D91" s="8"/>
      <c r="E91" s="10"/>
      <c r="F91" s="8"/>
      <c r="G91" s="10"/>
    </row>
    <row r="92" spans="2:7" x14ac:dyDescent="0.35">
      <c r="B92" s="2">
        <v>85</v>
      </c>
      <c r="C92" s="8"/>
      <c r="D92" s="8"/>
      <c r="E92" s="10"/>
      <c r="F92" s="8"/>
      <c r="G92" s="10"/>
    </row>
    <row r="93" spans="2:7" x14ac:dyDescent="0.35">
      <c r="B93" s="2">
        <v>86</v>
      </c>
      <c r="C93" s="8"/>
      <c r="D93" s="8"/>
      <c r="E93" s="10"/>
      <c r="F93" s="8"/>
      <c r="G93" s="10"/>
    </row>
    <row r="94" spans="2:7" x14ac:dyDescent="0.35">
      <c r="B94" s="2">
        <v>87</v>
      </c>
      <c r="C94" s="8"/>
      <c r="D94" s="8"/>
      <c r="E94" s="10"/>
      <c r="F94" s="8"/>
      <c r="G94" s="10"/>
    </row>
    <row r="95" spans="2:7" x14ac:dyDescent="0.35">
      <c r="B95" s="2">
        <v>88</v>
      </c>
      <c r="C95" s="8"/>
      <c r="D95" s="8"/>
      <c r="E95" s="10"/>
      <c r="F95" s="8"/>
      <c r="G95" s="10"/>
    </row>
    <row r="96" spans="2:7" x14ac:dyDescent="0.35">
      <c r="B96" s="2">
        <v>89</v>
      </c>
      <c r="C96" s="8"/>
      <c r="D96" s="8"/>
      <c r="E96" s="10"/>
      <c r="F96" s="8"/>
      <c r="G96" s="10"/>
    </row>
    <row r="97" spans="2:7" x14ac:dyDescent="0.35">
      <c r="B97" s="2">
        <v>90</v>
      </c>
      <c r="C97" s="8"/>
      <c r="D97" s="8"/>
      <c r="E97" s="10"/>
      <c r="F97" s="8"/>
      <c r="G97" s="10"/>
    </row>
    <row r="98" spans="2:7" x14ac:dyDescent="0.35">
      <c r="B98" s="2">
        <v>91</v>
      </c>
      <c r="C98" s="8"/>
      <c r="D98" s="8"/>
      <c r="E98" s="10"/>
      <c r="F98" s="8"/>
      <c r="G98" s="10"/>
    </row>
    <row r="99" spans="2:7" x14ac:dyDescent="0.35">
      <c r="B99" s="2">
        <v>92</v>
      </c>
      <c r="C99" s="8"/>
      <c r="D99" s="8"/>
      <c r="E99" s="10"/>
      <c r="F99" s="8"/>
      <c r="G99" s="10"/>
    </row>
    <row r="100" spans="2:7" x14ac:dyDescent="0.35">
      <c r="B100" s="2">
        <v>93</v>
      </c>
      <c r="C100" s="8"/>
      <c r="D100" s="8"/>
      <c r="E100" s="10"/>
      <c r="F100" s="8"/>
      <c r="G100" s="10"/>
    </row>
    <row r="101" spans="2:7" x14ac:dyDescent="0.35">
      <c r="B101" s="2">
        <v>94</v>
      </c>
      <c r="C101" s="8"/>
      <c r="D101" s="8"/>
      <c r="E101" s="10"/>
      <c r="F101" s="8"/>
      <c r="G101" s="10"/>
    </row>
    <row r="102" spans="2:7" x14ac:dyDescent="0.35">
      <c r="B102" s="2">
        <v>95</v>
      </c>
      <c r="C102" s="8"/>
      <c r="D102" s="8"/>
      <c r="E102" s="10"/>
      <c r="F102" s="8"/>
      <c r="G102" s="10"/>
    </row>
    <row r="103" spans="2:7" x14ac:dyDescent="0.35">
      <c r="B103" s="2">
        <v>96</v>
      </c>
      <c r="C103" s="8"/>
      <c r="D103" s="8"/>
      <c r="E103" s="10"/>
      <c r="F103" s="8"/>
      <c r="G103" s="10"/>
    </row>
    <row r="104" spans="2:7" x14ac:dyDescent="0.35">
      <c r="B104" s="2">
        <v>97</v>
      </c>
      <c r="C104" s="8"/>
      <c r="D104" s="8"/>
      <c r="E104" s="10"/>
      <c r="F104" s="8"/>
      <c r="G104" s="10"/>
    </row>
    <row r="105" spans="2:7" x14ac:dyDescent="0.35">
      <c r="B105" s="2">
        <v>98</v>
      </c>
      <c r="C105" s="8"/>
      <c r="D105" s="8"/>
      <c r="E105" s="10"/>
      <c r="F105" s="8"/>
      <c r="G105" s="10"/>
    </row>
    <row r="106" spans="2:7" x14ac:dyDescent="0.35">
      <c r="B106" s="2">
        <v>99</v>
      </c>
      <c r="C106" s="8"/>
      <c r="D106" s="8"/>
      <c r="E106" s="10"/>
      <c r="F106" s="8"/>
      <c r="G106" s="10"/>
    </row>
    <row r="107" spans="2:7" x14ac:dyDescent="0.35">
      <c r="B107" s="2">
        <v>100</v>
      </c>
      <c r="C107" s="8"/>
      <c r="D107" s="8"/>
      <c r="E107" s="10"/>
      <c r="F107" s="8"/>
      <c r="G107" s="10"/>
    </row>
    <row r="108" spans="2:7" x14ac:dyDescent="0.35">
      <c r="B108" s="2">
        <v>101</v>
      </c>
      <c r="C108" s="8"/>
      <c r="D108" s="8"/>
      <c r="E108" s="10"/>
      <c r="F108" s="8"/>
      <c r="G108" s="10"/>
    </row>
    <row r="109" spans="2:7" x14ac:dyDescent="0.35">
      <c r="B109" s="2">
        <v>102</v>
      </c>
      <c r="C109" s="8"/>
      <c r="D109" s="8"/>
      <c r="E109" s="10"/>
      <c r="F109" s="8"/>
      <c r="G109" s="10"/>
    </row>
    <row r="110" spans="2:7" x14ac:dyDescent="0.35">
      <c r="B110" s="2">
        <v>103</v>
      </c>
      <c r="C110" s="8"/>
      <c r="D110" s="8"/>
      <c r="E110" s="10"/>
      <c r="F110" s="8"/>
      <c r="G110" s="10"/>
    </row>
    <row r="111" spans="2:7" x14ac:dyDescent="0.35">
      <c r="B111" s="2">
        <v>104</v>
      </c>
      <c r="C111" s="8"/>
      <c r="D111" s="8"/>
      <c r="E111" s="10"/>
      <c r="F111" s="8"/>
      <c r="G111" s="10"/>
    </row>
    <row r="112" spans="2:7" x14ac:dyDescent="0.35">
      <c r="B112" s="2">
        <v>105</v>
      </c>
      <c r="C112" s="8"/>
      <c r="D112" s="8"/>
      <c r="E112" s="10"/>
      <c r="F112" s="8"/>
      <c r="G112" s="10"/>
    </row>
    <row r="113" spans="2:7" x14ac:dyDescent="0.35">
      <c r="B113" s="2">
        <v>106</v>
      </c>
      <c r="C113" s="8"/>
      <c r="D113" s="8"/>
      <c r="E113" s="10"/>
      <c r="F113" s="8"/>
      <c r="G113" s="10"/>
    </row>
    <row r="114" spans="2:7" x14ac:dyDescent="0.35">
      <c r="B114" s="2">
        <v>107</v>
      </c>
      <c r="C114" s="8"/>
      <c r="D114" s="8"/>
      <c r="E114" s="10"/>
      <c r="F114" s="8"/>
      <c r="G114" s="10"/>
    </row>
    <row r="115" spans="2:7" x14ac:dyDescent="0.35">
      <c r="B115" s="2">
        <v>108</v>
      </c>
      <c r="C115" s="8"/>
      <c r="D115" s="8"/>
      <c r="E115" s="10"/>
      <c r="F115" s="8"/>
      <c r="G115" s="10"/>
    </row>
    <row r="116" spans="2:7" x14ac:dyDescent="0.35">
      <c r="B116" s="2">
        <v>109</v>
      </c>
      <c r="C116" s="8"/>
      <c r="D116" s="8"/>
      <c r="E116" s="10"/>
      <c r="F116" s="8"/>
      <c r="G116" s="10"/>
    </row>
    <row r="117" spans="2:7" x14ac:dyDescent="0.35">
      <c r="B117" s="2">
        <v>110</v>
      </c>
      <c r="C117" s="8"/>
      <c r="D117" s="8"/>
      <c r="E117" s="10"/>
      <c r="F117" s="8"/>
      <c r="G117" s="10"/>
    </row>
    <row r="118" spans="2:7" x14ac:dyDescent="0.35">
      <c r="B118" s="2">
        <v>111</v>
      </c>
      <c r="C118" s="8"/>
      <c r="D118" s="8"/>
      <c r="E118" s="10"/>
      <c r="F118" s="8"/>
      <c r="G118" s="10"/>
    </row>
    <row r="119" spans="2:7" x14ac:dyDescent="0.35">
      <c r="B119" s="2">
        <v>112</v>
      </c>
      <c r="C119" s="8"/>
      <c r="D119" s="8"/>
      <c r="E119" s="10"/>
      <c r="F119" s="8"/>
      <c r="G119" s="10"/>
    </row>
    <row r="120" spans="2:7" x14ac:dyDescent="0.35">
      <c r="B120" s="2">
        <v>113</v>
      </c>
      <c r="C120" s="8"/>
      <c r="D120" s="8"/>
      <c r="E120" s="10"/>
      <c r="F120" s="8"/>
      <c r="G120" s="10"/>
    </row>
    <row r="121" spans="2:7" x14ac:dyDescent="0.35">
      <c r="B121" s="2">
        <v>114</v>
      </c>
      <c r="C121" s="8"/>
      <c r="D121" s="8"/>
      <c r="E121" s="10"/>
      <c r="F121" s="8"/>
      <c r="G121" s="10"/>
    </row>
    <row r="122" spans="2:7" x14ac:dyDescent="0.35">
      <c r="B122" s="2">
        <v>115</v>
      </c>
      <c r="C122" s="8"/>
      <c r="D122" s="8"/>
      <c r="E122" s="10"/>
      <c r="F122" s="8"/>
      <c r="G122" s="10"/>
    </row>
    <row r="123" spans="2:7" x14ac:dyDescent="0.35">
      <c r="B123" s="2">
        <v>116</v>
      </c>
      <c r="C123" s="8"/>
      <c r="D123" s="8"/>
      <c r="E123" s="10"/>
      <c r="F123" s="8"/>
      <c r="G123" s="10"/>
    </row>
    <row r="124" spans="2:7" x14ac:dyDescent="0.35">
      <c r="B124" s="2">
        <v>117</v>
      </c>
      <c r="C124" s="8"/>
      <c r="D124" s="8"/>
      <c r="E124" s="10"/>
      <c r="F124" s="8"/>
      <c r="G124" s="10"/>
    </row>
    <row r="125" spans="2:7" x14ac:dyDescent="0.35">
      <c r="B125" s="2">
        <v>118</v>
      </c>
      <c r="C125" s="8"/>
      <c r="D125" s="8"/>
      <c r="E125" s="10"/>
      <c r="F125" s="8"/>
      <c r="G125" s="10"/>
    </row>
    <row r="126" spans="2:7" x14ac:dyDescent="0.35">
      <c r="B126" s="2">
        <v>119</v>
      </c>
      <c r="C126" s="8"/>
      <c r="D126" s="8"/>
      <c r="E126" s="10"/>
      <c r="F126" s="8"/>
      <c r="G126" s="10"/>
    </row>
    <row r="127" spans="2:7" x14ac:dyDescent="0.35">
      <c r="B127" s="2">
        <v>120</v>
      </c>
      <c r="C127" s="8"/>
      <c r="D127" s="8"/>
      <c r="E127" s="10"/>
      <c r="F127" s="8"/>
      <c r="G127" s="10"/>
    </row>
    <row r="128" spans="2:7" x14ac:dyDescent="0.35">
      <c r="B128" s="2">
        <v>121</v>
      </c>
      <c r="C128" s="8"/>
      <c r="D128" s="8"/>
      <c r="E128" s="10"/>
      <c r="F128" s="8"/>
      <c r="G128" s="10"/>
    </row>
    <row r="129" spans="2:7" x14ac:dyDescent="0.35">
      <c r="B129" s="2">
        <v>122</v>
      </c>
      <c r="C129" s="8"/>
      <c r="D129" s="8"/>
      <c r="E129" s="10"/>
      <c r="F129" s="8"/>
      <c r="G129" s="10"/>
    </row>
    <row r="130" spans="2:7" x14ac:dyDescent="0.35">
      <c r="B130" s="2">
        <v>123</v>
      </c>
      <c r="C130" s="8"/>
      <c r="D130" s="8"/>
      <c r="E130" s="10"/>
      <c r="F130" s="8"/>
      <c r="G130" s="10"/>
    </row>
    <row r="131" spans="2:7" x14ac:dyDescent="0.35">
      <c r="B131" s="2">
        <v>124</v>
      </c>
      <c r="C131" s="8"/>
      <c r="D131" s="8"/>
      <c r="E131" s="10"/>
      <c r="F131" s="8"/>
      <c r="G131" s="10"/>
    </row>
    <row r="132" spans="2:7" x14ac:dyDescent="0.35">
      <c r="B132" s="2">
        <v>125</v>
      </c>
      <c r="C132" s="8"/>
      <c r="D132" s="8"/>
      <c r="E132" s="10"/>
      <c r="F132" s="8"/>
      <c r="G132" s="10"/>
    </row>
    <row r="133" spans="2:7" x14ac:dyDescent="0.35">
      <c r="B133" s="2">
        <v>126</v>
      </c>
      <c r="C133" s="8"/>
      <c r="D133" s="8"/>
      <c r="E133" s="10"/>
      <c r="F133" s="8"/>
      <c r="G133" s="10"/>
    </row>
    <row r="134" spans="2:7" x14ac:dyDescent="0.35">
      <c r="B134" s="2">
        <v>127</v>
      </c>
      <c r="C134" s="8"/>
      <c r="D134" s="8"/>
      <c r="E134" s="10"/>
      <c r="F134" s="8"/>
      <c r="G134" s="10"/>
    </row>
    <row r="135" spans="2:7" x14ac:dyDescent="0.35">
      <c r="B135" s="2">
        <v>128</v>
      </c>
      <c r="C135" s="8"/>
      <c r="D135" s="8"/>
      <c r="E135" s="10"/>
      <c r="F135" s="8"/>
      <c r="G135" s="10"/>
    </row>
    <row r="136" spans="2:7" x14ac:dyDescent="0.35">
      <c r="B136" s="2">
        <v>129</v>
      </c>
      <c r="C136" s="8"/>
      <c r="D136" s="8"/>
      <c r="E136" s="10"/>
      <c r="F136" s="8"/>
      <c r="G136" s="10"/>
    </row>
    <row r="137" spans="2:7" x14ac:dyDescent="0.35">
      <c r="B137" s="2">
        <v>130</v>
      </c>
      <c r="C137" s="8"/>
      <c r="D137" s="8"/>
      <c r="E137" s="10"/>
      <c r="F137" s="8"/>
      <c r="G137" s="10"/>
    </row>
    <row r="138" spans="2:7" x14ac:dyDescent="0.35">
      <c r="B138" s="2">
        <v>131</v>
      </c>
      <c r="C138" s="8"/>
      <c r="D138" s="8"/>
      <c r="E138" s="10"/>
      <c r="F138" s="8"/>
      <c r="G138" s="10"/>
    </row>
    <row r="139" spans="2:7" x14ac:dyDescent="0.35">
      <c r="B139" s="2">
        <v>132</v>
      </c>
      <c r="C139" s="8"/>
      <c r="D139" s="8"/>
      <c r="E139" s="10"/>
      <c r="F139" s="8"/>
      <c r="G139" s="10"/>
    </row>
    <row r="140" spans="2:7" x14ac:dyDescent="0.35">
      <c r="B140" s="2">
        <v>133</v>
      </c>
      <c r="C140" s="8"/>
      <c r="D140" s="8"/>
      <c r="E140" s="10"/>
      <c r="F140" s="8"/>
      <c r="G140" s="10"/>
    </row>
    <row r="141" spans="2:7" x14ac:dyDescent="0.35">
      <c r="B141" s="2">
        <v>134</v>
      </c>
      <c r="C141" s="8"/>
      <c r="D141" s="8"/>
      <c r="E141" s="10"/>
      <c r="F141" s="8"/>
      <c r="G141" s="10"/>
    </row>
    <row r="142" spans="2:7" x14ac:dyDescent="0.35">
      <c r="B142" s="2">
        <v>135</v>
      </c>
      <c r="C142" s="8"/>
      <c r="D142" s="8"/>
      <c r="E142" s="10"/>
      <c r="F142" s="8"/>
      <c r="G142" s="10"/>
    </row>
    <row r="143" spans="2:7" x14ac:dyDescent="0.35">
      <c r="B143" s="2">
        <v>136</v>
      </c>
      <c r="C143" s="8"/>
      <c r="D143" s="8"/>
      <c r="E143" s="10"/>
      <c r="F143" s="8"/>
      <c r="G143" s="10"/>
    </row>
    <row r="144" spans="2:7" x14ac:dyDescent="0.35">
      <c r="B144" s="2">
        <v>137</v>
      </c>
      <c r="C144" s="8"/>
      <c r="D144" s="8"/>
      <c r="E144" s="10"/>
      <c r="F144" s="8"/>
      <c r="G144" s="10"/>
    </row>
    <row r="145" spans="2:7" x14ac:dyDescent="0.35">
      <c r="B145" s="2">
        <v>138</v>
      </c>
      <c r="C145" s="8"/>
      <c r="D145" s="8"/>
      <c r="E145" s="10"/>
      <c r="F145" s="8"/>
      <c r="G145" s="10"/>
    </row>
    <row r="146" spans="2:7" x14ac:dyDescent="0.35">
      <c r="B146" s="2">
        <v>139</v>
      </c>
      <c r="C146" s="8"/>
      <c r="D146" s="8"/>
      <c r="E146" s="10"/>
      <c r="F146" s="8"/>
      <c r="G146" s="10"/>
    </row>
    <row r="147" spans="2:7" x14ac:dyDescent="0.35">
      <c r="B147" s="2">
        <v>140</v>
      </c>
      <c r="C147" s="8"/>
      <c r="D147" s="8"/>
      <c r="E147" s="10"/>
      <c r="F147" s="8"/>
      <c r="G147" s="10"/>
    </row>
    <row r="148" spans="2:7" x14ac:dyDescent="0.35">
      <c r="B148" s="2">
        <v>141</v>
      </c>
      <c r="C148" s="8"/>
      <c r="D148" s="8"/>
      <c r="E148" s="10"/>
      <c r="F148" s="8"/>
      <c r="G148" s="10"/>
    </row>
    <row r="149" spans="2:7" x14ac:dyDescent="0.35">
      <c r="B149" s="2">
        <v>142</v>
      </c>
      <c r="C149" s="8"/>
      <c r="D149" s="8"/>
      <c r="E149" s="10"/>
      <c r="F149" s="8"/>
      <c r="G149" s="10"/>
    </row>
    <row r="150" spans="2:7" x14ac:dyDescent="0.35">
      <c r="B150" s="2">
        <v>143</v>
      </c>
      <c r="C150" s="8"/>
      <c r="D150" s="8"/>
      <c r="E150" s="10"/>
      <c r="F150" s="8"/>
      <c r="G150" s="10"/>
    </row>
    <row r="151" spans="2:7" x14ac:dyDescent="0.35">
      <c r="B151" s="2">
        <v>144</v>
      </c>
      <c r="C151" s="8"/>
      <c r="D151" s="8"/>
      <c r="E151" s="10"/>
      <c r="F151" s="8"/>
      <c r="G151" s="10"/>
    </row>
    <row r="152" spans="2:7" x14ac:dyDescent="0.35">
      <c r="B152" s="2">
        <v>145</v>
      </c>
      <c r="C152" s="8"/>
      <c r="D152" s="8"/>
      <c r="E152" s="10"/>
      <c r="F152" s="8"/>
      <c r="G152" s="10"/>
    </row>
    <row r="153" spans="2:7" x14ac:dyDescent="0.35">
      <c r="B153" s="2">
        <v>146</v>
      </c>
      <c r="C153" s="8"/>
      <c r="D153" s="8"/>
      <c r="E153" s="10"/>
      <c r="F153" s="8"/>
      <c r="G153" s="10"/>
    </row>
    <row r="154" spans="2:7" x14ac:dyDescent="0.35">
      <c r="B154" s="2">
        <v>147</v>
      </c>
      <c r="C154" s="8"/>
      <c r="D154" s="8"/>
      <c r="E154" s="10"/>
      <c r="F154" s="8"/>
      <c r="G154" s="10"/>
    </row>
    <row r="155" spans="2:7" x14ac:dyDescent="0.35">
      <c r="B155" s="2">
        <v>148</v>
      </c>
      <c r="C155" s="8"/>
      <c r="D155" s="8"/>
      <c r="E155" s="10"/>
      <c r="F155" s="8"/>
      <c r="G155" s="10"/>
    </row>
    <row r="156" spans="2:7" x14ac:dyDescent="0.35">
      <c r="B156" s="2">
        <v>149</v>
      </c>
      <c r="C156" s="8"/>
      <c r="D156" s="8"/>
      <c r="E156" s="10"/>
      <c r="F156" s="8"/>
      <c r="G156" s="10"/>
    </row>
    <row r="157" spans="2:7" x14ac:dyDescent="0.35">
      <c r="B157" s="2">
        <v>150</v>
      </c>
      <c r="C157" s="8"/>
      <c r="D157" s="8"/>
      <c r="E157" s="10"/>
      <c r="F157" s="8"/>
      <c r="G157" s="10"/>
    </row>
    <row r="158" spans="2:7" x14ac:dyDescent="0.35">
      <c r="B158" s="2">
        <v>151</v>
      </c>
      <c r="C158" s="8"/>
      <c r="D158" s="8"/>
      <c r="E158" s="10"/>
      <c r="F158" s="8"/>
      <c r="G158" s="10"/>
    </row>
    <row r="159" spans="2:7" x14ac:dyDescent="0.35">
      <c r="B159" s="2">
        <v>152</v>
      </c>
      <c r="C159" s="8"/>
      <c r="D159" s="8"/>
      <c r="E159" s="10"/>
      <c r="F159" s="8"/>
      <c r="G159" s="10"/>
    </row>
    <row r="160" spans="2:7" x14ac:dyDescent="0.35">
      <c r="B160" s="2">
        <v>153</v>
      </c>
      <c r="C160" s="8"/>
      <c r="D160" s="8"/>
      <c r="E160" s="10"/>
      <c r="F160" s="8"/>
      <c r="G160" s="10"/>
    </row>
    <row r="161" spans="2:7" x14ac:dyDescent="0.35">
      <c r="B161" s="2">
        <v>154</v>
      </c>
      <c r="C161" s="8"/>
      <c r="D161" s="8"/>
      <c r="E161" s="10"/>
      <c r="F161" s="8"/>
      <c r="G161" s="10"/>
    </row>
    <row r="162" spans="2:7" x14ac:dyDescent="0.35">
      <c r="B162" s="2">
        <v>155</v>
      </c>
      <c r="C162" s="8"/>
      <c r="D162" s="8"/>
      <c r="E162" s="10"/>
      <c r="F162" s="8"/>
      <c r="G162" s="10"/>
    </row>
    <row r="163" spans="2:7" x14ac:dyDescent="0.35">
      <c r="B163" s="2">
        <v>156</v>
      </c>
      <c r="C163" s="8"/>
      <c r="D163" s="8"/>
      <c r="E163" s="10"/>
      <c r="F163" s="8"/>
      <c r="G163" s="10"/>
    </row>
    <row r="164" spans="2:7" x14ac:dyDescent="0.35">
      <c r="B164" s="2">
        <v>157</v>
      </c>
      <c r="C164" s="8"/>
      <c r="D164" s="8"/>
      <c r="E164" s="10"/>
      <c r="F164" s="8"/>
      <c r="G164" s="10"/>
    </row>
    <row r="165" spans="2:7" x14ac:dyDescent="0.35">
      <c r="B165" s="2">
        <v>158</v>
      </c>
      <c r="C165" s="8"/>
      <c r="D165" s="8"/>
      <c r="E165" s="10"/>
      <c r="F165" s="8"/>
      <c r="G165" s="10"/>
    </row>
    <row r="166" spans="2:7" x14ac:dyDescent="0.35">
      <c r="B166" s="2">
        <v>159</v>
      </c>
      <c r="C166" s="8"/>
      <c r="D166" s="8"/>
      <c r="E166" s="10"/>
      <c r="F166" s="8"/>
      <c r="G166" s="10"/>
    </row>
    <row r="167" spans="2:7" x14ac:dyDescent="0.35">
      <c r="B167" s="2">
        <v>160</v>
      </c>
      <c r="C167" s="8"/>
      <c r="D167" s="8"/>
      <c r="E167" s="10"/>
      <c r="F167" s="8"/>
      <c r="G167" s="10"/>
    </row>
    <row r="168" spans="2:7" x14ac:dyDescent="0.35">
      <c r="B168" s="2">
        <v>161</v>
      </c>
      <c r="C168" s="8"/>
      <c r="D168" s="8"/>
      <c r="E168" s="10"/>
      <c r="F168" s="8"/>
      <c r="G168" s="10"/>
    </row>
    <row r="169" spans="2:7" x14ac:dyDescent="0.35">
      <c r="B169" s="2">
        <v>162</v>
      </c>
      <c r="C169" s="8"/>
      <c r="D169" s="8"/>
      <c r="E169" s="10"/>
      <c r="F169" s="8"/>
      <c r="G169" s="10"/>
    </row>
    <row r="170" spans="2:7" x14ac:dyDescent="0.35">
      <c r="B170" s="2">
        <v>163</v>
      </c>
      <c r="C170" s="8"/>
      <c r="D170" s="8"/>
      <c r="E170" s="10"/>
      <c r="F170" s="8"/>
      <c r="G170" s="10"/>
    </row>
    <row r="171" spans="2:7" x14ac:dyDescent="0.35">
      <c r="B171" s="2">
        <v>164</v>
      </c>
      <c r="C171" s="8"/>
      <c r="D171" s="8"/>
      <c r="E171" s="10"/>
      <c r="F171" s="8"/>
      <c r="G171" s="10"/>
    </row>
    <row r="172" spans="2:7" x14ac:dyDescent="0.35">
      <c r="B172" s="2">
        <v>165</v>
      </c>
      <c r="C172" s="8"/>
      <c r="D172" s="8"/>
      <c r="E172" s="10"/>
      <c r="F172" s="8"/>
      <c r="G172" s="10"/>
    </row>
    <row r="173" spans="2:7" x14ac:dyDescent="0.35">
      <c r="B173" s="2">
        <v>166</v>
      </c>
      <c r="C173" s="8"/>
      <c r="D173" s="8"/>
      <c r="E173" s="10"/>
      <c r="F173" s="8"/>
      <c r="G173" s="10"/>
    </row>
    <row r="174" spans="2:7" x14ac:dyDescent="0.35">
      <c r="B174" s="2">
        <v>167</v>
      </c>
      <c r="C174" s="8"/>
      <c r="D174" s="8"/>
      <c r="E174" s="10"/>
      <c r="F174" s="8"/>
      <c r="G174" s="10"/>
    </row>
    <row r="175" spans="2:7" x14ac:dyDescent="0.35">
      <c r="B175" s="2">
        <v>168</v>
      </c>
      <c r="C175" s="8"/>
      <c r="D175" s="8"/>
      <c r="E175" s="10"/>
      <c r="F175" s="8"/>
      <c r="G175" s="10"/>
    </row>
    <row r="176" spans="2:7" x14ac:dyDescent="0.35">
      <c r="B176" s="2">
        <v>169</v>
      </c>
      <c r="C176" s="8"/>
      <c r="D176" s="8"/>
      <c r="E176" s="10"/>
      <c r="F176" s="8"/>
      <c r="G176" s="10"/>
    </row>
    <row r="177" spans="2:7" x14ac:dyDescent="0.35">
      <c r="B177" s="2">
        <v>170</v>
      </c>
      <c r="C177" s="8"/>
      <c r="D177" s="8"/>
      <c r="E177" s="10"/>
      <c r="F177" s="8"/>
      <c r="G177" s="10"/>
    </row>
    <row r="178" spans="2:7" x14ac:dyDescent="0.35">
      <c r="B178" s="2">
        <v>171</v>
      </c>
      <c r="C178" s="8"/>
      <c r="D178" s="8"/>
      <c r="E178" s="10"/>
      <c r="F178" s="8"/>
      <c r="G178" s="10"/>
    </row>
    <row r="179" spans="2:7" x14ac:dyDescent="0.35">
      <c r="B179" s="2">
        <v>172</v>
      </c>
      <c r="C179" s="8"/>
      <c r="D179" s="8"/>
      <c r="E179" s="10"/>
      <c r="F179" s="8"/>
      <c r="G179" s="10"/>
    </row>
    <row r="180" spans="2:7" x14ac:dyDescent="0.35">
      <c r="B180" s="2">
        <v>173</v>
      </c>
      <c r="C180" s="8"/>
      <c r="D180" s="8"/>
      <c r="E180" s="10"/>
      <c r="F180" s="8"/>
      <c r="G180" s="10"/>
    </row>
    <row r="181" spans="2:7" x14ac:dyDescent="0.35">
      <c r="B181" s="2">
        <v>174</v>
      </c>
      <c r="C181" s="8"/>
      <c r="D181" s="8"/>
      <c r="E181" s="10"/>
      <c r="F181" s="8"/>
      <c r="G181" s="10"/>
    </row>
    <row r="182" spans="2:7" x14ac:dyDescent="0.35">
      <c r="B182" s="2">
        <v>175</v>
      </c>
      <c r="C182" s="8"/>
      <c r="D182" s="8"/>
      <c r="E182" s="10"/>
      <c r="F182" s="8"/>
      <c r="G182" s="10"/>
    </row>
    <row r="183" spans="2:7" x14ac:dyDescent="0.35">
      <c r="B183" s="2">
        <v>176</v>
      </c>
      <c r="C183" s="8"/>
      <c r="D183" s="8"/>
      <c r="E183" s="10"/>
      <c r="F183" s="8"/>
      <c r="G183" s="10"/>
    </row>
    <row r="184" spans="2:7" x14ac:dyDescent="0.35">
      <c r="B184" s="2">
        <v>177</v>
      </c>
      <c r="C184" s="8"/>
      <c r="D184" s="8"/>
      <c r="E184" s="10"/>
      <c r="F184" s="8"/>
      <c r="G184" s="10"/>
    </row>
    <row r="185" spans="2:7" x14ac:dyDescent="0.35">
      <c r="B185" s="2">
        <v>178</v>
      </c>
      <c r="C185" s="8"/>
      <c r="D185" s="8"/>
      <c r="E185" s="10"/>
      <c r="F185" s="8"/>
      <c r="G185" s="10"/>
    </row>
    <row r="186" spans="2:7" x14ac:dyDescent="0.35">
      <c r="B186" s="2">
        <v>179</v>
      </c>
      <c r="C186" s="8"/>
      <c r="D186" s="8"/>
      <c r="E186" s="10"/>
      <c r="F186" s="8"/>
      <c r="G186" s="10"/>
    </row>
    <row r="187" spans="2:7" x14ac:dyDescent="0.35">
      <c r="B187" s="2">
        <v>180</v>
      </c>
      <c r="C187" s="8"/>
      <c r="D187" s="8"/>
      <c r="E187" s="10"/>
      <c r="F187" s="8"/>
      <c r="G187" s="10"/>
    </row>
    <row r="188" spans="2:7" x14ac:dyDescent="0.35">
      <c r="B188" s="2">
        <v>181</v>
      </c>
      <c r="C188" s="8"/>
      <c r="D188" s="8"/>
      <c r="E188" s="10"/>
      <c r="F188" s="8"/>
      <c r="G188" s="10"/>
    </row>
    <row r="189" spans="2:7" x14ac:dyDescent="0.35">
      <c r="B189" s="2">
        <v>182</v>
      </c>
      <c r="C189" s="8"/>
      <c r="D189" s="8"/>
      <c r="E189" s="10"/>
      <c r="F189" s="8"/>
      <c r="G189" s="10"/>
    </row>
    <row r="190" spans="2:7" x14ac:dyDescent="0.35">
      <c r="B190" s="2">
        <v>183</v>
      </c>
      <c r="C190" s="8"/>
      <c r="D190" s="8"/>
      <c r="E190" s="10"/>
      <c r="F190" s="8"/>
      <c r="G190" s="10"/>
    </row>
    <row r="191" spans="2:7" x14ac:dyDescent="0.35">
      <c r="B191" s="2">
        <v>184</v>
      </c>
      <c r="C191" s="8"/>
      <c r="D191" s="8"/>
      <c r="E191" s="10"/>
      <c r="F191" s="8"/>
      <c r="G191" s="10"/>
    </row>
    <row r="192" spans="2:7" x14ac:dyDescent="0.35">
      <c r="B192" s="2">
        <v>185</v>
      </c>
      <c r="C192" s="8"/>
      <c r="D192" s="8"/>
      <c r="E192" s="10"/>
      <c r="F192" s="8"/>
      <c r="G192" s="10"/>
    </row>
    <row r="193" spans="2:7" x14ac:dyDescent="0.35">
      <c r="B193" s="2">
        <v>186</v>
      </c>
      <c r="C193" s="8"/>
      <c r="D193" s="8"/>
      <c r="E193" s="10"/>
      <c r="F193" s="8"/>
      <c r="G193" s="10"/>
    </row>
    <row r="194" spans="2:7" x14ac:dyDescent="0.35">
      <c r="B194" s="2">
        <v>187</v>
      </c>
      <c r="C194" s="8"/>
      <c r="D194" s="8"/>
      <c r="E194" s="10"/>
      <c r="F194" s="8"/>
      <c r="G194" s="10"/>
    </row>
    <row r="195" spans="2:7" x14ac:dyDescent="0.35">
      <c r="B195" s="2">
        <v>188</v>
      </c>
      <c r="C195" s="8"/>
      <c r="D195" s="8"/>
      <c r="E195" s="10"/>
      <c r="F195" s="8"/>
      <c r="G195" s="10"/>
    </row>
    <row r="196" spans="2:7" x14ac:dyDescent="0.35">
      <c r="B196" s="2">
        <v>189</v>
      </c>
      <c r="C196" s="8"/>
      <c r="D196" s="8"/>
      <c r="E196" s="10"/>
      <c r="F196" s="8"/>
      <c r="G196" s="10"/>
    </row>
    <row r="197" spans="2:7" x14ac:dyDescent="0.35">
      <c r="B197" s="2">
        <v>190</v>
      </c>
      <c r="C197" s="8"/>
      <c r="D197" s="8"/>
      <c r="E197" s="10"/>
      <c r="F197" s="8"/>
      <c r="G197" s="10"/>
    </row>
    <row r="198" spans="2:7" x14ac:dyDescent="0.35">
      <c r="B198" s="2">
        <v>191</v>
      </c>
      <c r="C198" s="8"/>
      <c r="D198" s="8"/>
      <c r="E198" s="10"/>
      <c r="F198" s="8"/>
      <c r="G198" s="10"/>
    </row>
    <row r="199" spans="2:7" x14ac:dyDescent="0.35">
      <c r="B199" s="2">
        <v>192</v>
      </c>
      <c r="C199" s="8"/>
      <c r="D199" s="8"/>
      <c r="E199" s="10"/>
      <c r="F199" s="8"/>
      <c r="G199" s="10"/>
    </row>
    <row r="200" spans="2:7" x14ac:dyDescent="0.35">
      <c r="B200" s="2">
        <v>193</v>
      </c>
      <c r="C200" s="8"/>
      <c r="D200" s="8"/>
      <c r="E200" s="10"/>
      <c r="F200" s="8"/>
      <c r="G200" s="10"/>
    </row>
    <row r="201" spans="2:7" x14ac:dyDescent="0.35">
      <c r="B201" s="2">
        <v>194</v>
      </c>
      <c r="C201" s="8"/>
      <c r="D201" s="8"/>
      <c r="E201" s="10"/>
      <c r="F201" s="8"/>
      <c r="G201" s="10"/>
    </row>
    <row r="202" spans="2:7" x14ac:dyDescent="0.35">
      <c r="B202" s="2">
        <v>195</v>
      </c>
      <c r="C202" s="8"/>
      <c r="D202" s="8"/>
      <c r="E202" s="10"/>
      <c r="F202" s="8"/>
      <c r="G202" s="10"/>
    </row>
    <row r="203" spans="2:7" x14ac:dyDescent="0.35">
      <c r="B203" s="2">
        <v>196</v>
      </c>
      <c r="C203" s="8"/>
      <c r="D203" s="8"/>
      <c r="E203" s="10"/>
      <c r="F203" s="8"/>
      <c r="G203" s="10"/>
    </row>
    <row r="204" spans="2:7" x14ac:dyDescent="0.35">
      <c r="B204" s="2">
        <v>197</v>
      </c>
      <c r="C204" s="8"/>
      <c r="D204" s="8"/>
      <c r="E204" s="10"/>
      <c r="F204" s="8"/>
      <c r="G204" s="10"/>
    </row>
    <row r="205" spans="2:7" x14ac:dyDescent="0.35">
      <c r="B205" s="2">
        <v>198</v>
      </c>
      <c r="C205" s="8"/>
      <c r="D205" s="8"/>
      <c r="E205" s="10"/>
      <c r="F205" s="8"/>
      <c r="G205" s="10"/>
    </row>
    <row r="206" spans="2:7" x14ac:dyDescent="0.35">
      <c r="B206" s="2">
        <v>199</v>
      </c>
      <c r="C206" s="8"/>
      <c r="D206" s="8"/>
      <c r="E206" s="10"/>
      <c r="F206" s="8"/>
      <c r="G206" s="10"/>
    </row>
    <row r="207" spans="2:7" x14ac:dyDescent="0.35">
      <c r="B207" s="2">
        <v>200</v>
      </c>
      <c r="C207" s="8"/>
      <c r="D207" s="8"/>
      <c r="E207" s="10"/>
      <c r="F207" s="8"/>
      <c r="G207" s="10"/>
    </row>
    <row r="208" spans="2:7" x14ac:dyDescent="0.35">
      <c r="B208" s="2">
        <v>201</v>
      </c>
      <c r="C208" s="8"/>
      <c r="D208" s="8"/>
      <c r="E208" s="10"/>
      <c r="F208" s="8"/>
      <c r="G208" s="10"/>
    </row>
    <row r="209" spans="2:7" x14ac:dyDescent="0.35">
      <c r="B209" s="2">
        <v>202</v>
      </c>
      <c r="C209" s="8"/>
      <c r="D209" s="8"/>
      <c r="E209" s="10"/>
      <c r="F209" s="8"/>
      <c r="G209" s="10"/>
    </row>
    <row r="210" spans="2:7" x14ac:dyDescent="0.35">
      <c r="B210" s="2">
        <v>203</v>
      </c>
      <c r="C210" s="8"/>
      <c r="D210" s="8"/>
      <c r="E210" s="10"/>
      <c r="F210" s="8"/>
      <c r="G210" s="10"/>
    </row>
    <row r="211" spans="2:7" x14ac:dyDescent="0.35">
      <c r="B211" s="2">
        <v>204</v>
      </c>
      <c r="C211" s="8"/>
      <c r="D211" s="8"/>
      <c r="E211" s="10"/>
      <c r="F211" s="8"/>
      <c r="G211" s="10"/>
    </row>
    <row r="212" spans="2:7" x14ac:dyDescent="0.35">
      <c r="B212" s="2">
        <v>205</v>
      </c>
      <c r="C212" s="8"/>
      <c r="D212" s="8"/>
      <c r="E212" s="10"/>
      <c r="F212" s="8"/>
      <c r="G212" s="10"/>
    </row>
    <row r="213" spans="2:7" x14ac:dyDescent="0.35">
      <c r="B213" s="2">
        <v>206</v>
      </c>
      <c r="C213" s="8"/>
      <c r="D213" s="8"/>
      <c r="E213" s="10"/>
      <c r="F213" s="8"/>
      <c r="G213" s="10"/>
    </row>
    <row r="214" spans="2:7" x14ac:dyDescent="0.35">
      <c r="B214" s="2">
        <v>207</v>
      </c>
      <c r="C214" s="8"/>
      <c r="D214" s="8"/>
      <c r="E214" s="10"/>
      <c r="F214" s="8"/>
      <c r="G214" s="10"/>
    </row>
    <row r="215" spans="2:7" x14ac:dyDescent="0.35">
      <c r="B215" s="2">
        <v>208</v>
      </c>
      <c r="C215" s="8"/>
      <c r="D215" s="8"/>
      <c r="E215" s="10"/>
      <c r="F215" s="8"/>
      <c r="G215" s="10"/>
    </row>
    <row r="216" spans="2:7" x14ac:dyDescent="0.35">
      <c r="B216" s="2">
        <v>209</v>
      </c>
      <c r="C216" s="8"/>
      <c r="D216" s="8"/>
      <c r="E216" s="10"/>
      <c r="F216" s="8"/>
      <c r="G216" s="10"/>
    </row>
    <row r="217" spans="2:7" x14ac:dyDescent="0.35">
      <c r="B217" s="2">
        <v>210</v>
      </c>
      <c r="C217" s="8"/>
      <c r="D217" s="8"/>
      <c r="E217" s="10"/>
      <c r="F217" s="8"/>
      <c r="G217" s="10"/>
    </row>
    <row r="218" spans="2:7" x14ac:dyDescent="0.35">
      <c r="B218" s="2">
        <v>211</v>
      </c>
      <c r="C218" s="8"/>
      <c r="D218" s="8"/>
      <c r="E218" s="10"/>
      <c r="F218" s="8"/>
      <c r="G218" s="10"/>
    </row>
    <row r="219" spans="2:7" x14ac:dyDescent="0.35">
      <c r="B219" s="2">
        <v>212</v>
      </c>
      <c r="C219" s="8"/>
      <c r="D219" s="8"/>
      <c r="E219" s="10"/>
      <c r="F219" s="8"/>
      <c r="G219" s="10"/>
    </row>
    <row r="220" spans="2:7" x14ac:dyDescent="0.35">
      <c r="B220" s="2">
        <v>213</v>
      </c>
      <c r="C220" s="8"/>
      <c r="D220" s="8"/>
      <c r="E220" s="10"/>
      <c r="F220" s="8"/>
      <c r="G220" s="10"/>
    </row>
    <row r="221" spans="2:7" x14ac:dyDescent="0.35">
      <c r="B221" s="2">
        <v>214</v>
      </c>
      <c r="C221" s="8"/>
      <c r="D221" s="8"/>
      <c r="E221" s="10"/>
      <c r="F221" s="8"/>
      <c r="G221" s="10"/>
    </row>
    <row r="222" spans="2:7" x14ac:dyDescent="0.35">
      <c r="B222" s="2">
        <v>215</v>
      </c>
      <c r="C222" s="8"/>
      <c r="D222" s="8"/>
      <c r="E222" s="10"/>
      <c r="F222" s="8"/>
      <c r="G222" s="10"/>
    </row>
    <row r="223" spans="2:7" x14ac:dyDescent="0.35">
      <c r="B223" s="2">
        <v>216</v>
      </c>
      <c r="C223" s="8"/>
      <c r="D223" s="8"/>
      <c r="E223" s="10"/>
      <c r="F223" s="8"/>
      <c r="G223" s="10"/>
    </row>
    <row r="224" spans="2:7" x14ac:dyDescent="0.35">
      <c r="B224" s="2">
        <v>217</v>
      </c>
      <c r="C224" s="8"/>
      <c r="D224" s="8"/>
      <c r="E224" s="10"/>
      <c r="F224" s="8"/>
      <c r="G224" s="10"/>
    </row>
    <row r="225" spans="2:7" x14ac:dyDescent="0.35">
      <c r="B225" s="2">
        <v>218</v>
      </c>
      <c r="C225" s="8"/>
      <c r="D225" s="8"/>
      <c r="E225" s="10"/>
      <c r="F225" s="8"/>
      <c r="G225" s="10"/>
    </row>
    <row r="226" spans="2:7" x14ac:dyDescent="0.35">
      <c r="B226" s="2">
        <v>219</v>
      </c>
      <c r="C226" s="8"/>
      <c r="D226" s="8"/>
      <c r="E226" s="10"/>
      <c r="F226" s="8"/>
      <c r="G226" s="10"/>
    </row>
    <row r="227" spans="2:7" x14ac:dyDescent="0.35">
      <c r="B227" s="2">
        <v>220</v>
      </c>
      <c r="C227" s="8"/>
      <c r="D227" s="8"/>
      <c r="E227" s="10"/>
      <c r="F227" s="8"/>
      <c r="G227" s="10"/>
    </row>
    <row r="228" spans="2:7" x14ac:dyDescent="0.35">
      <c r="B228" s="2">
        <v>221</v>
      </c>
      <c r="C228" s="8"/>
      <c r="D228" s="8"/>
      <c r="E228" s="10"/>
      <c r="F228" s="8"/>
      <c r="G228" s="10"/>
    </row>
    <row r="229" spans="2:7" x14ac:dyDescent="0.35">
      <c r="B229" s="2">
        <v>222</v>
      </c>
      <c r="C229" s="8"/>
      <c r="D229" s="8"/>
      <c r="E229" s="10"/>
      <c r="F229" s="8"/>
      <c r="G229" s="10"/>
    </row>
    <row r="230" spans="2:7" x14ac:dyDescent="0.35">
      <c r="B230" s="2">
        <v>223</v>
      </c>
      <c r="C230" s="8"/>
      <c r="D230" s="8"/>
      <c r="E230" s="10"/>
      <c r="F230" s="8"/>
      <c r="G230" s="10"/>
    </row>
    <row r="231" spans="2:7" x14ac:dyDescent="0.35">
      <c r="B231" s="2">
        <v>224</v>
      </c>
      <c r="C231" s="8"/>
      <c r="D231" s="8"/>
      <c r="E231" s="10"/>
      <c r="F231" s="8"/>
      <c r="G231" s="10"/>
    </row>
    <row r="232" spans="2:7" x14ac:dyDescent="0.35">
      <c r="B232" s="2">
        <v>225</v>
      </c>
      <c r="C232" s="8"/>
      <c r="D232" s="8"/>
      <c r="E232" s="10"/>
      <c r="F232" s="8"/>
      <c r="G232" s="10"/>
    </row>
    <row r="233" spans="2:7" x14ac:dyDescent="0.35">
      <c r="B233" s="2">
        <v>226</v>
      </c>
      <c r="C233" s="8"/>
      <c r="D233" s="8"/>
      <c r="E233" s="10"/>
      <c r="F233" s="8"/>
      <c r="G233" s="10"/>
    </row>
    <row r="234" spans="2:7" x14ac:dyDescent="0.35">
      <c r="B234" s="2">
        <v>227</v>
      </c>
      <c r="C234" s="8"/>
      <c r="D234" s="8"/>
      <c r="E234" s="10"/>
      <c r="F234" s="8"/>
      <c r="G234" s="10"/>
    </row>
    <row r="235" spans="2:7" x14ac:dyDescent="0.35">
      <c r="B235" s="2">
        <v>228</v>
      </c>
      <c r="C235" s="8"/>
      <c r="D235" s="8"/>
      <c r="E235" s="10"/>
      <c r="F235" s="8"/>
      <c r="G235" s="10"/>
    </row>
    <row r="236" spans="2:7" x14ac:dyDescent="0.35">
      <c r="B236" s="2">
        <v>229</v>
      </c>
      <c r="C236" s="8"/>
      <c r="D236" s="8"/>
      <c r="E236" s="10"/>
      <c r="F236" s="8"/>
      <c r="G236" s="10"/>
    </row>
    <row r="237" spans="2:7" x14ac:dyDescent="0.35">
      <c r="B237" s="2">
        <v>230</v>
      </c>
      <c r="C237" s="8"/>
      <c r="D237" s="8"/>
      <c r="E237" s="10"/>
      <c r="F237" s="8"/>
      <c r="G237" s="10"/>
    </row>
    <row r="238" spans="2:7" x14ac:dyDescent="0.35">
      <c r="B238" s="2">
        <v>231</v>
      </c>
      <c r="C238" s="8"/>
      <c r="D238" s="8"/>
      <c r="E238" s="10"/>
      <c r="F238" s="8"/>
      <c r="G238" s="10"/>
    </row>
    <row r="239" spans="2:7" x14ac:dyDescent="0.35">
      <c r="B239" s="2">
        <v>232</v>
      </c>
      <c r="C239" s="8"/>
      <c r="D239" s="8"/>
      <c r="E239" s="10"/>
      <c r="F239" s="8"/>
      <c r="G239" s="10"/>
    </row>
    <row r="240" spans="2:7" x14ac:dyDescent="0.35">
      <c r="B240" s="2">
        <v>233</v>
      </c>
      <c r="C240" s="8"/>
      <c r="D240" s="8"/>
      <c r="E240" s="10"/>
      <c r="F240" s="8"/>
      <c r="G240" s="10"/>
    </row>
    <row r="241" spans="2:7" x14ac:dyDescent="0.35">
      <c r="B241" s="2">
        <v>234</v>
      </c>
      <c r="C241" s="8"/>
      <c r="D241" s="8"/>
      <c r="E241" s="10"/>
      <c r="F241" s="8"/>
      <c r="G241" s="10"/>
    </row>
    <row r="242" spans="2:7" x14ac:dyDescent="0.35">
      <c r="B242" s="2">
        <v>235</v>
      </c>
      <c r="C242" s="8"/>
      <c r="D242" s="8"/>
      <c r="E242" s="10"/>
      <c r="F242" s="8"/>
      <c r="G242" s="10"/>
    </row>
    <row r="243" spans="2:7" x14ac:dyDescent="0.35">
      <c r="B243" s="2">
        <v>236</v>
      </c>
      <c r="C243" s="8"/>
      <c r="D243" s="8"/>
      <c r="E243" s="10"/>
      <c r="F243" s="8"/>
      <c r="G243" s="10"/>
    </row>
    <row r="244" spans="2:7" x14ac:dyDescent="0.35">
      <c r="B244" s="2">
        <v>237</v>
      </c>
      <c r="C244" s="8"/>
      <c r="D244" s="8"/>
      <c r="E244" s="10"/>
      <c r="F244" s="8"/>
      <c r="G244" s="10"/>
    </row>
    <row r="245" spans="2:7" x14ac:dyDescent="0.35">
      <c r="B245" s="2">
        <v>238</v>
      </c>
      <c r="C245" s="8"/>
      <c r="D245" s="8"/>
      <c r="E245" s="10"/>
      <c r="F245" s="8"/>
      <c r="G245" s="10"/>
    </row>
    <row r="246" spans="2:7" x14ac:dyDescent="0.35">
      <c r="B246" s="2">
        <v>239</v>
      </c>
      <c r="C246" s="8"/>
      <c r="D246" s="8"/>
      <c r="E246" s="10"/>
      <c r="F246" s="8"/>
      <c r="G246" s="10"/>
    </row>
    <row r="247" spans="2:7" x14ac:dyDescent="0.35">
      <c r="B247" s="2">
        <v>240</v>
      </c>
      <c r="C247" s="8"/>
      <c r="D247" s="8"/>
      <c r="E247" s="10"/>
      <c r="F247" s="8"/>
      <c r="G247" s="10"/>
    </row>
    <row r="248" spans="2:7" x14ac:dyDescent="0.35">
      <c r="B248" s="2">
        <v>241</v>
      </c>
      <c r="C248" s="8"/>
      <c r="D248" s="8"/>
      <c r="E248" s="10"/>
      <c r="F248" s="8"/>
      <c r="G248" s="10"/>
    </row>
    <row r="249" spans="2:7" x14ac:dyDescent="0.35">
      <c r="B249" s="2">
        <v>242</v>
      </c>
      <c r="C249" s="8"/>
      <c r="D249" s="8"/>
      <c r="E249" s="10"/>
      <c r="F249" s="8"/>
      <c r="G249" s="10"/>
    </row>
    <row r="250" spans="2:7" x14ac:dyDescent="0.35">
      <c r="B250" s="2">
        <v>243</v>
      </c>
      <c r="C250" s="8"/>
      <c r="D250" s="8"/>
      <c r="E250" s="10"/>
      <c r="F250" s="8"/>
      <c r="G250" s="10"/>
    </row>
    <row r="251" spans="2:7" x14ac:dyDescent="0.35">
      <c r="B251" s="2">
        <v>244</v>
      </c>
      <c r="C251" s="8"/>
      <c r="D251" s="8"/>
      <c r="E251" s="10"/>
      <c r="F251" s="8"/>
      <c r="G251" s="10"/>
    </row>
    <row r="252" spans="2:7" x14ac:dyDescent="0.35">
      <c r="B252" s="2">
        <v>245</v>
      </c>
      <c r="C252" s="8"/>
      <c r="D252" s="8"/>
      <c r="E252" s="10"/>
      <c r="F252" s="8"/>
      <c r="G252" s="10"/>
    </row>
    <row r="253" spans="2:7" x14ac:dyDescent="0.35">
      <c r="B253" s="2">
        <v>246</v>
      </c>
      <c r="C253" s="8"/>
      <c r="D253" s="8"/>
      <c r="E253" s="10"/>
      <c r="F253" s="8"/>
      <c r="G253" s="10"/>
    </row>
    <row r="254" spans="2:7" x14ac:dyDescent="0.35">
      <c r="B254" s="2">
        <v>247</v>
      </c>
      <c r="C254" s="8"/>
      <c r="D254" s="8"/>
      <c r="E254" s="10"/>
      <c r="F254" s="8"/>
      <c r="G254" s="10"/>
    </row>
    <row r="255" spans="2:7" x14ac:dyDescent="0.35">
      <c r="B255" s="2">
        <v>248</v>
      </c>
      <c r="C255" s="8"/>
      <c r="D255" s="8"/>
      <c r="E255" s="10"/>
      <c r="F255" s="8"/>
      <c r="G255" s="10"/>
    </row>
    <row r="256" spans="2:7" x14ac:dyDescent="0.35">
      <c r="B256" s="2">
        <v>249</v>
      </c>
      <c r="C256" s="8"/>
      <c r="D256" s="8"/>
      <c r="E256" s="10"/>
      <c r="F256" s="8"/>
      <c r="G256" s="10"/>
    </row>
    <row r="257" spans="2:7" x14ac:dyDescent="0.35">
      <c r="B257" s="2">
        <v>250</v>
      </c>
      <c r="C257" s="8"/>
      <c r="D257" s="8"/>
      <c r="E257" s="10"/>
      <c r="F257" s="8"/>
      <c r="G257" s="10"/>
    </row>
    <row r="258" spans="2:7" x14ac:dyDescent="0.35">
      <c r="B258" s="2">
        <v>251</v>
      </c>
      <c r="C258" s="8"/>
      <c r="D258" s="8"/>
      <c r="E258" s="10"/>
      <c r="F258" s="8"/>
      <c r="G258" s="10"/>
    </row>
    <row r="259" spans="2:7" x14ac:dyDescent="0.35">
      <c r="B259" s="2">
        <v>252</v>
      </c>
      <c r="C259" s="8"/>
      <c r="D259" s="8"/>
      <c r="E259" s="10"/>
      <c r="F259" s="8"/>
      <c r="G259" s="10"/>
    </row>
    <row r="260" spans="2:7" x14ac:dyDescent="0.35">
      <c r="B260" s="2">
        <v>253</v>
      </c>
      <c r="C260" s="8"/>
      <c r="D260" s="8"/>
      <c r="E260" s="10"/>
      <c r="F260" s="8"/>
      <c r="G260" s="10"/>
    </row>
    <row r="261" spans="2:7" x14ac:dyDescent="0.35">
      <c r="B261" s="2">
        <v>254</v>
      </c>
      <c r="C261" s="8"/>
      <c r="D261" s="8"/>
      <c r="E261" s="10"/>
      <c r="F261" s="8"/>
      <c r="G261" s="10"/>
    </row>
    <row r="262" spans="2:7" x14ac:dyDescent="0.35">
      <c r="B262" s="2">
        <v>255</v>
      </c>
      <c r="C262" s="8"/>
      <c r="D262" s="8"/>
      <c r="E262" s="10"/>
      <c r="F262" s="8"/>
      <c r="G262" s="10"/>
    </row>
    <row r="263" spans="2:7" x14ac:dyDescent="0.35">
      <c r="B263" s="2">
        <v>256</v>
      </c>
      <c r="C263" s="8"/>
      <c r="D263" s="8"/>
      <c r="E263" s="10"/>
      <c r="F263" s="8"/>
      <c r="G263" s="10"/>
    </row>
    <row r="264" spans="2:7" x14ac:dyDescent="0.35">
      <c r="B264" s="2">
        <v>257</v>
      </c>
      <c r="C264" s="8"/>
      <c r="D264" s="8"/>
      <c r="E264" s="10"/>
      <c r="F264" s="8"/>
      <c r="G264" s="10"/>
    </row>
    <row r="265" spans="2:7" x14ac:dyDescent="0.35">
      <c r="B265" s="2">
        <v>258</v>
      </c>
      <c r="C265" s="8"/>
      <c r="D265" s="8"/>
      <c r="E265" s="10"/>
      <c r="F265" s="8"/>
      <c r="G265" s="10"/>
    </row>
    <row r="266" spans="2:7" x14ac:dyDescent="0.35">
      <c r="B266" s="2">
        <v>259</v>
      </c>
      <c r="C266" s="8"/>
      <c r="D266" s="8"/>
      <c r="E266" s="10"/>
      <c r="F266" s="8"/>
      <c r="G266" s="10"/>
    </row>
    <row r="267" spans="2:7" x14ac:dyDescent="0.35">
      <c r="B267" s="2">
        <v>260</v>
      </c>
      <c r="C267" s="8"/>
      <c r="D267" s="8"/>
      <c r="E267" s="10"/>
      <c r="F267" s="8"/>
      <c r="G267" s="10"/>
    </row>
    <row r="268" spans="2:7" x14ac:dyDescent="0.35">
      <c r="B268" s="2">
        <v>261</v>
      </c>
      <c r="C268" s="8"/>
      <c r="D268" s="8"/>
      <c r="E268" s="10"/>
      <c r="F268" s="8"/>
      <c r="G268" s="10"/>
    </row>
    <row r="269" spans="2:7" x14ac:dyDescent="0.35">
      <c r="B269" s="2">
        <v>262</v>
      </c>
      <c r="C269" s="8"/>
      <c r="D269" s="8"/>
      <c r="E269" s="10"/>
      <c r="F269" s="8"/>
      <c r="G269" s="10"/>
    </row>
    <row r="270" spans="2:7" x14ac:dyDescent="0.35">
      <c r="B270" s="2">
        <v>263</v>
      </c>
      <c r="C270" s="8"/>
      <c r="D270" s="8"/>
      <c r="E270" s="10"/>
      <c r="F270" s="8"/>
      <c r="G270" s="10"/>
    </row>
    <row r="271" spans="2:7" x14ac:dyDescent="0.35">
      <c r="B271" s="2">
        <v>264</v>
      </c>
      <c r="C271" s="8"/>
      <c r="D271" s="8"/>
      <c r="E271" s="10"/>
      <c r="F271" s="8"/>
      <c r="G271" s="10"/>
    </row>
    <row r="272" spans="2:7" x14ac:dyDescent="0.35">
      <c r="B272" s="2">
        <v>265</v>
      </c>
      <c r="C272" s="8"/>
      <c r="D272" s="8"/>
      <c r="E272" s="10"/>
      <c r="F272" s="8"/>
      <c r="G272" s="10"/>
    </row>
    <row r="273" spans="2:7" x14ac:dyDescent="0.35">
      <c r="B273" s="2">
        <v>266</v>
      </c>
      <c r="C273" s="8"/>
      <c r="D273" s="8"/>
      <c r="E273" s="10"/>
      <c r="F273" s="8"/>
      <c r="G273" s="10"/>
    </row>
    <row r="274" spans="2:7" x14ac:dyDescent="0.35">
      <c r="B274" s="2">
        <v>267</v>
      </c>
      <c r="C274" s="8"/>
      <c r="D274" s="8"/>
      <c r="E274" s="10"/>
      <c r="F274" s="8"/>
      <c r="G274" s="10"/>
    </row>
    <row r="275" spans="2:7" x14ac:dyDescent="0.35">
      <c r="B275" s="2">
        <v>268</v>
      </c>
      <c r="C275" s="8"/>
      <c r="D275" s="8"/>
      <c r="E275" s="10"/>
      <c r="F275" s="8"/>
      <c r="G275" s="10"/>
    </row>
    <row r="276" spans="2:7" x14ac:dyDescent="0.35">
      <c r="B276" s="2">
        <v>269</v>
      </c>
      <c r="C276" s="8"/>
      <c r="D276" s="8"/>
      <c r="E276" s="10"/>
      <c r="F276" s="8"/>
      <c r="G276" s="10"/>
    </row>
    <row r="277" spans="2:7" x14ac:dyDescent="0.35">
      <c r="B277" s="2">
        <v>270</v>
      </c>
      <c r="C277" s="8"/>
      <c r="D277" s="8"/>
      <c r="E277" s="10"/>
      <c r="F277" s="8"/>
      <c r="G277" s="10"/>
    </row>
    <row r="278" spans="2:7" x14ac:dyDescent="0.35">
      <c r="B278" s="2">
        <v>271</v>
      </c>
      <c r="C278" s="8"/>
      <c r="D278" s="8"/>
      <c r="E278" s="10"/>
      <c r="F278" s="8"/>
      <c r="G278" s="10"/>
    </row>
    <row r="279" spans="2:7" x14ac:dyDescent="0.35">
      <c r="B279" s="2">
        <v>272</v>
      </c>
      <c r="C279" s="8"/>
      <c r="D279" s="8"/>
      <c r="E279" s="10"/>
      <c r="F279" s="8"/>
      <c r="G279" s="10"/>
    </row>
    <row r="280" spans="2:7" x14ac:dyDescent="0.35">
      <c r="B280" s="2">
        <v>273</v>
      </c>
      <c r="C280" s="8"/>
      <c r="D280" s="8"/>
      <c r="E280" s="10"/>
      <c r="F280" s="8"/>
      <c r="G280" s="10"/>
    </row>
    <row r="281" spans="2:7" x14ac:dyDescent="0.35">
      <c r="B281" s="2">
        <v>274</v>
      </c>
      <c r="C281" s="8"/>
      <c r="D281" s="8"/>
      <c r="E281" s="10"/>
      <c r="F281" s="8"/>
      <c r="G281" s="10"/>
    </row>
    <row r="282" spans="2:7" x14ac:dyDescent="0.35">
      <c r="B282" s="2">
        <v>275</v>
      </c>
      <c r="C282" s="8"/>
      <c r="D282" s="8"/>
      <c r="E282" s="10"/>
      <c r="F282" s="8"/>
      <c r="G282" s="10"/>
    </row>
    <row r="283" spans="2:7" x14ac:dyDescent="0.35">
      <c r="B283" s="2">
        <v>276</v>
      </c>
      <c r="C283" s="8"/>
      <c r="D283" s="8"/>
      <c r="E283" s="10"/>
      <c r="F283" s="8"/>
      <c r="G283" s="10"/>
    </row>
    <row r="284" spans="2:7" x14ac:dyDescent="0.35">
      <c r="B284" s="2">
        <v>277</v>
      </c>
      <c r="C284" s="8"/>
      <c r="D284" s="8"/>
      <c r="E284" s="10"/>
      <c r="F284" s="8"/>
      <c r="G284" s="10"/>
    </row>
    <row r="285" spans="2:7" x14ac:dyDescent="0.35">
      <c r="B285" s="2">
        <v>278</v>
      </c>
      <c r="C285" s="8"/>
      <c r="D285" s="8"/>
      <c r="E285" s="10"/>
      <c r="F285" s="8"/>
      <c r="G285" s="10"/>
    </row>
    <row r="286" spans="2:7" x14ac:dyDescent="0.35">
      <c r="B286" s="2">
        <v>279</v>
      </c>
      <c r="C286" s="8"/>
      <c r="D286" s="8"/>
      <c r="E286" s="10"/>
      <c r="F286" s="8"/>
      <c r="G286" s="10"/>
    </row>
    <row r="287" spans="2:7" x14ac:dyDescent="0.35">
      <c r="B287" s="2">
        <v>280</v>
      </c>
      <c r="C287" s="8"/>
      <c r="D287" s="8"/>
      <c r="E287" s="10"/>
      <c r="F287" s="8"/>
      <c r="G287" s="10"/>
    </row>
    <row r="288" spans="2:7" x14ac:dyDescent="0.35">
      <c r="B288" s="2">
        <v>281</v>
      </c>
      <c r="C288" s="8"/>
      <c r="D288" s="8"/>
      <c r="E288" s="10"/>
      <c r="F288" s="8"/>
      <c r="G288" s="10"/>
    </row>
    <row r="289" spans="2:7" x14ac:dyDescent="0.35">
      <c r="B289" s="2">
        <v>282</v>
      </c>
      <c r="C289" s="8"/>
      <c r="D289" s="8"/>
      <c r="E289" s="10"/>
      <c r="F289" s="8"/>
      <c r="G289" s="10"/>
    </row>
    <row r="290" spans="2:7" x14ac:dyDescent="0.35">
      <c r="B290" s="2">
        <v>283</v>
      </c>
      <c r="C290" s="8"/>
      <c r="D290" s="8"/>
      <c r="E290" s="10"/>
      <c r="F290" s="8"/>
      <c r="G290" s="10"/>
    </row>
    <row r="291" spans="2:7" x14ac:dyDescent="0.35">
      <c r="B291" s="2">
        <v>284</v>
      </c>
      <c r="C291" s="8"/>
      <c r="D291" s="8"/>
      <c r="E291" s="10"/>
      <c r="F291" s="8"/>
      <c r="G291" s="10"/>
    </row>
    <row r="292" spans="2:7" x14ac:dyDescent="0.35">
      <c r="B292" s="2">
        <v>285</v>
      </c>
      <c r="C292" s="8"/>
      <c r="D292" s="8"/>
      <c r="E292" s="10"/>
      <c r="F292" s="8"/>
      <c r="G292" s="10"/>
    </row>
    <row r="293" spans="2:7" x14ac:dyDescent="0.35">
      <c r="B293" s="2">
        <v>286</v>
      </c>
      <c r="C293" s="8"/>
      <c r="D293" s="8"/>
      <c r="E293" s="10"/>
      <c r="F293" s="8"/>
      <c r="G293" s="10"/>
    </row>
    <row r="294" spans="2:7" x14ac:dyDescent="0.35">
      <c r="B294" s="2">
        <v>287</v>
      </c>
      <c r="C294" s="8"/>
      <c r="D294" s="8"/>
      <c r="E294" s="10"/>
      <c r="F294" s="8"/>
      <c r="G294" s="10"/>
    </row>
    <row r="295" spans="2:7" x14ac:dyDescent="0.35">
      <c r="B295" s="2">
        <v>288</v>
      </c>
      <c r="C295" s="8"/>
      <c r="D295" s="8"/>
      <c r="E295" s="10"/>
      <c r="F295" s="8"/>
      <c r="G295" s="10"/>
    </row>
    <row r="296" spans="2:7" x14ac:dyDescent="0.35">
      <c r="B296" s="2">
        <v>289</v>
      </c>
      <c r="C296" s="8"/>
      <c r="D296" s="8"/>
      <c r="E296" s="10"/>
      <c r="F296" s="8"/>
      <c r="G296" s="10"/>
    </row>
    <row r="297" spans="2:7" x14ac:dyDescent="0.35">
      <c r="B297" s="2">
        <v>290</v>
      </c>
      <c r="C297" s="8"/>
      <c r="D297" s="8"/>
      <c r="E297" s="10"/>
      <c r="F297" s="8"/>
      <c r="G297" s="10"/>
    </row>
    <row r="298" spans="2:7" x14ac:dyDescent="0.35">
      <c r="B298" s="2">
        <v>291</v>
      </c>
      <c r="C298" s="8"/>
      <c r="D298" s="8"/>
      <c r="E298" s="10"/>
      <c r="F298" s="8"/>
      <c r="G298" s="10"/>
    </row>
    <row r="299" spans="2:7" x14ac:dyDescent="0.35">
      <c r="B299" s="2">
        <v>292</v>
      </c>
      <c r="C299" s="8"/>
      <c r="D299" s="8"/>
      <c r="E299" s="10"/>
      <c r="F299" s="8"/>
      <c r="G299" s="10"/>
    </row>
    <row r="300" spans="2:7" x14ac:dyDescent="0.35">
      <c r="B300" s="2">
        <v>293</v>
      </c>
      <c r="C300" s="8"/>
      <c r="D300" s="8"/>
      <c r="E300" s="10"/>
      <c r="F300" s="8"/>
      <c r="G300" s="10"/>
    </row>
    <row r="301" spans="2:7" x14ac:dyDescent="0.35">
      <c r="B301" s="2">
        <v>294</v>
      </c>
      <c r="C301" s="8"/>
      <c r="D301" s="8"/>
      <c r="E301" s="10"/>
      <c r="F301" s="8"/>
      <c r="G301" s="10"/>
    </row>
    <row r="302" spans="2:7" x14ac:dyDescent="0.35">
      <c r="B302" s="2">
        <v>295</v>
      </c>
      <c r="C302" s="8"/>
      <c r="D302" s="8"/>
      <c r="E302" s="10"/>
      <c r="F302" s="8"/>
      <c r="G302" s="10"/>
    </row>
    <row r="303" spans="2:7" x14ac:dyDescent="0.35">
      <c r="B303" s="2">
        <v>296</v>
      </c>
      <c r="C303" s="8"/>
      <c r="D303" s="8"/>
      <c r="E303" s="10"/>
      <c r="F303" s="8"/>
      <c r="G303" s="10"/>
    </row>
    <row r="304" spans="2:7" x14ac:dyDescent="0.35">
      <c r="B304" s="2">
        <v>297</v>
      </c>
      <c r="C304" s="8"/>
      <c r="D304" s="8"/>
      <c r="E304" s="10"/>
      <c r="F304" s="8"/>
      <c r="G304" s="10"/>
    </row>
    <row r="305" spans="2:7" x14ac:dyDescent="0.35">
      <c r="B305" s="2">
        <v>298</v>
      </c>
      <c r="C305" s="8"/>
      <c r="D305" s="8"/>
      <c r="E305" s="10"/>
      <c r="F305" s="8"/>
      <c r="G305" s="10"/>
    </row>
    <row r="306" spans="2:7" x14ac:dyDescent="0.35">
      <c r="B306" s="2">
        <v>299</v>
      </c>
      <c r="C306" s="8"/>
      <c r="D306" s="8"/>
      <c r="E306" s="10"/>
      <c r="F306" s="8"/>
      <c r="G306" s="10"/>
    </row>
    <row r="307" spans="2:7" x14ac:dyDescent="0.35">
      <c r="B307" s="2">
        <v>300</v>
      </c>
      <c r="C307" s="8"/>
      <c r="D307" s="8"/>
      <c r="E307" s="10"/>
      <c r="F307" s="8"/>
      <c r="G307" s="10"/>
    </row>
    <row r="308" spans="2:7" x14ac:dyDescent="0.35">
      <c r="B308" s="2">
        <v>301</v>
      </c>
      <c r="C308" s="8"/>
      <c r="D308" s="8"/>
      <c r="E308" s="10"/>
      <c r="F308" s="8"/>
      <c r="G308" s="10"/>
    </row>
    <row r="309" spans="2:7" x14ac:dyDescent="0.35">
      <c r="B309" s="2">
        <v>302</v>
      </c>
      <c r="C309" s="8"/>
      <c r="D309" s="8"/>
      <c r="E309" s="10"/>
      <c r="F309" s="8"/>
      <c r="G309" s="10"/>
    </row>
    <row r="310" spans="2:7" x14ac:dyDescent="0.35">
      <c r="B310" s="2">
        <v>303</v>
      </c>
      <c r="C310" s="8"/>
      <c r="D310" s="8"/>
      <c r="E310" s="10"/>
      <c r="F310" s="8"/>
      <c r="G310" s="10"/>
    </row>
    <row r="311" spans="2:7" x14ac:dyDescent="0.35">
      <c r="B311" s="2">
        <v>304</v>
      </c>
      <c r="C311" s="8"/>
      <c r="D311" s="8"/>
      <c r="E311" s="10"/>
      <c r="F311" s="8"/>
      <c r="G311" s="10"/>
    </row>
    <row r="312" spans="2:7" x14ac:dyDescent="0.35">
      <c r="B312" s="2">
        <v>305</v>
      </c>
      <c r="C312" s="8"/>
      <c r="D312" s="8"/>
      <c r="E312" s="10"/>
      <c r="F312" s="8"/>
      <c r="G312" s="10"/>
    </row>
    <row r="313" spans="2:7" x14ac:dyDescent="0.35">
      <c r="B313" s="2">
        <v>306</v>
      </c>
      <c r="C313" s="8"/>
      <c r="D313" s="8"/>
      <c r="E313" s="10"/>
      <c r="F313" s="8"/>
      <c r="G313" s="10"/>
    </row>
    <row r="314" spans="2:7" x14ac:dyDescent="0.35">
      <c r="B314" s="2">
        <v>307</v>
      </c>
      <c r="C314" s="8"/>
      <c r="D314" s="8"/>
      <c r="E314" s="10"/>
      <c r="F314" s="8"/>
      <c r="G314" s="10"/>
    </row>
    <row r="315" spans="2:7" x14ac:dyDescent="0.35">
      <c r="B315" s="2">
        <v>308</v>
      </c>
      <c r="C315" s="8"/>
      <c r="D315" s="8"/>
      <c r="E315" s="10"/>
      <c r="F315" s="8"/>
      <c r="G315" s="10"/>
    </row>
    <row r="316" spans="2:7" x14ac:dyDescent="0.35">
      <c r="B316" s="2">
        <v>309</v>
      </c>
      <c r="C316" s="8"/>
      <c r="D316" s="8"/>
      <c r="E316" s="10"/>
      <c r="F316" s="8"/>
      <c r="G316" s="10"/>
    </row>
    <row r="317" spans="2:7" x14ac:dyDescent="0.35">
      <c r="B317" s="2">
        <v>310</v>
      </c>
      <c r="C317" s="8"/>
      <c r="D317" s="8"/>
      <c r="E317" s="10"/>
      <c r="F317" s="8"/>
      <c r="G317" s="10"/>
    </row>
    <row r="318" spans="2:7" x14ac:dyDescent="0.35">
      <c r="B318" s="2">
        <v>311</v>
      </c>
      <c r="C318" s="8"/>
      <c r="D318" s="8"/>
      <c r="E318" s="10"/>
      <c r="F318" s="8"/>
      <c r="G318" s="10"/>
    </row>
    <row r="319" spans="2:7" x14ac:dyDescent="0.35">
      <c r="B319" s="2">
        <v>312</v>
      </c>
      <c r="C319" s="8"/>
      <c r="D319" s="8"/>
      <c r="E319" s="10"/>
      <c r="F319" s="8"/>
      <c r="G319" s="10"/>
    </row>
    <row r="320" spans="2:7" x14ac:dyDescent="0.35">
      <c r="B320" s="2">
        <v>313</v>
      </c>
      <c r="C320" s="8"/>
      <c r="D320" s="8"/>
      <c r="E320" s="10"/>
      <c r="F320" s="8"/>
      <c r="G320" s="10"/>
    </row>
    <row r="321" spans="2:7" x14ac:dyDescent="0.35">
      <c r="B321" s="2">
        <v>314</v>
      </c>
      <c r="C321" s="8"/>
      <c r="D321" s="8"/>
      <c r="E321" s="10"/>
      <c r="F321" s="8"/>
      <c r="G321" s="10"/>
    </row>
    <row r="322" spans="2:7" x14ac:dyDescent="0.35">
      <c r="B322" s="2">
        <v>315</v>
      </c>
      <c r="C322" s="8"/>
      <c r="D322" s="8"/>
      <c r="E322" s="10"/>
      <c r="F322" s="8"/>
      <c r="G322" s="10"/>
    </row>
    <row r="323" spans="2:7" x14ac:dyDescent="0.35">
      <c r="B323" s="2">
        <v>316</v>
      </c>
      <c r="C323" s="8"/>
      <c r="D323" s="8"/>
      <c r="E323" s="10"/>
      <c r="F323" s="8"/>
      <c r="G323" s="10"/>
    </row>
    <row r="324" spans="2:7" x14ac:dyDescent="0.35">
      <c r="B324" s="2">
        <v>317</v>
      </c>
      <c r="C324" s="8"/>
      <c r="D324" s="8"/>
      <c r="E324" s="10"/>
      <c r="F324" s="8"/>
      <c r="G324" s="10"/>
    </row>
    <row r="325" spans="2:7" x14ac:dyDescent="0.35">
      <c r="B325" s="2">
        <v>318</v>
      </c>
      <c r="C325" s="8"/>
      <c r="D325" s="8"/>
      <c r="E325" s="10"/>
      <c r="F325" s="8"/>
      <c r="G325" s="10"/>
    </row>
    <row r="326" spans="2:7" x14ac:dyDescent="0.35">
      <c r="B326" s="2">
        <v>319</v>
      </c>
      <c r="C326" s="8"/>
      <c r="D326" s="8"/>
      <c r="E326" s="10"/>
      <c r="F326" s="8"/>
      <c r="G326" s="10"/>
    </row>
    <row r="327" spans="2:7" x14ac:dyDescent="0.35">
      <c r="B327" s="2">
        <v>320</v>
      </c>
      <c r="C327" s="8"/>
      <c r="D327" s="8"/>
      <c r="E327" s="10"/>
      <c r="F327" s="8"/>
      <c r="G327" s="10"/>
    </row>
    <row r="328" spans="2:7" x14ac:dyDescent="0.35">
      <c r="B328" s="2">
        <v>321</v>
      </c>
      <c r="C328" s="8"/>
      <c r="D328" s="8"/>
      <c r="E328" s="10"/>
      <c r="F328" s="8"/>
      <c r="G328" s="10"/>
    </row>
    <row r="329" spans="2:7" x14ac:dyDescent="0.35">
      <c r="B329" s="2">
        <v>322</v>
      </c>
      <c r="C329" s="8"/>
      <c r="D329" s="8"/>
      <c r="E329" s="10"/>
      <c r="F329" s="8"/>
      <c r="G329" s="10"/>
    </row>
    <row r="330" spans="2:7" x14ac:dyDescent="0.35">
      <c r="B330" s="2">
        <v>323</v>
      </c>
      <c r="C330" s="8"/>
      <c r="D330" s="8"/>
      <c r="E330" s="10"/>
      <c r="F330" s="8"/>
      <c r="G330" s="10"/>
    </row>
    <row r="331" spans="2:7" x14ac:dyDescent="0.35">
      <c r="B331" s="2">
        <v>324</v>
      </c>
      <c r="C331" s="8"/>
      <c r="D331" s="8"/>
      <c r="E331" s="10"/>
      <c r="F331" s="8"/>
      <c r="G331" s="10"/>
    </row>
    <row r="332" spans="2:7" x14ac:dyDescent="0.35">
      <c r="B332" s="2">
        <v>325</v>
      </c>
      <c r="C332" s="8"/>
      <c r="D332" s="8"/>
      <c r="E332" s="10"/>
      <c r="F332" s="8"/>
      <c r="G332" s="10"/>
    </row>
    <row r="333" spans="2:7" x14ac:dyDescent="0.35">
      <c r="B333" s="2">
        <v>326</v>
      </c>
      <c r="C333" s="8"/>
      <c r="D333" s="8"/>
      <c r="E333" s="10"/>
      <c r="F333" s="8"/>
      <c r="G333" s="10"/>
    </row>
    <row r="334" spans="2:7" x14ac:dyDescent="0.35">
      <c r="B334" s="2">
        <v>327</v>
      </c>
      <c r="C334" s="8"/>
      <c r="D334" s="8"/>
      <c r="E334" s="10"/>
      <c r="F334" s="8"/>
      <c r="G334" s="10"/>
    </row>
    <row r="335" spans="2:7" x14ac:dyDescent="0.35">
      <c r="B335" s="2">
        <v>328</v>
      </c>
      <c r="C335" s="8"/>
      <c r="D335" s="8"/>
      <c r="E335" s="10"/>
      <c r="F335" s="8"/>
      <c r="G335" s="10"/>
    </row>
    <row r="336" spans="2:7" x14ac:dyDescent="0.35">
      <c r="B336" s="2">
        <v>329</v>
      </c>
      <c r="C336" s="8"/>
      <c r="D336" s="8"/>
      <c r="E336" s="10"/>
      <c r="F336" s="8"/>
      <c r="G336" s="10"/>
    </row>
    <row r="337" spans="2:7" x14ac:dyDescent="0.35">
      <c r="B337" s="2">
        <v>330</v>
      </c>
      <c r="C337" s="8"/>
      <c r="D337" s="8"/>
      <c r="E337" s="10"/>
      <c r="F337" s="8"/>
      <c r="G337" s="10"/>
    </row>
    <row r="338" spans="2:7" x14ac:dyDescent="0.35">
      <c r="B338" s="2">
        <v>331</v>
      </c>
      <c r="C338" s="8"/>
      <c r="D338" s="8"/>
      <c r="E338" s="10"/>
      <c r="F338" s="8"/>
      <c r="G338" s="10"/>
    </row>
    <row r="339" spans="2:7" x14ac:dyDescent="0.35">
      <c r="B339" s="2">
        <v>332</v>
      </c>
      <c r="C339" s="8"/>
      <c r="D339" s="8"/>
      <c r="E339" s="10"/>
      <c r="F339" s="8"/>
      <c r="G339" s="10"/>
    </row>
    <row r="340" spans="2:7" x14ac:dyDescent="0.35">
      <c r="B340" s="2">
        <v>333</v>
      </c>
      <c r="C340" s="8"/>
      <c r="D340" s="8"/>
      <c r="E340" s="10"/>
      <c r="F340" s="8"/>
      <c r="G340" s="10"/>
    </row>
    <row r="341" spans="2:7" x14ac:dyDescent="0.35">
      <c r="B341" s="2">
        <v>334</v>
      </c>
      <c r="C341" s="8"/>
      <c r="D341" s="8"/>
      <c r="E341" s="10"/>
      <c r="F341" s="8"/>
      <c r="G341" s="10"/>
    </row>
    <row r="342" spans="2:7" x14ac:dyDescent="0.35">
      <c r="B342" s="2">
        <v>335</v>
      </c>
      <c r="C342" s="8"/>
      <c r="D342" s="8"/>
      <c r="E342" s="10"/>
      <c r="F342" s="8"/>
      <c r="G342" s="10"/>
    </row>
    <row r="343" spans="2:7" x14ac:dyDescent="0.35">
      <c r="B343" s="2">
        <v>336</v>
      </c>
      <c r="C343" s="8"/>
      <c r="D343" s="8"/>
      <c r="E343" s="10"/>
      <c r="F343" s="8"/>
      <c r="G343" s="10"/>
    </row>
    <row r="344" spans="2:7" x14ac:dyDescent="0.35">
      <c r="B344" s="2">
        <v>337</v>
      </c>
      <c r="C344" s="8"/>
      <c r="D344" s="8"/>
      <c r="E344" s="10"/>
      <c r="F344" s="8"/>
      <c r="G344" s="10"/>
    </row>
    <row r="345" spans="2:7" x14ac:dyDescent="0.35">
      <c r="B345" s="2">
        <v>338</v>
      </c>
      <c r="C345" s="8"/>
      <c r="D345" s="8"/>
      <c r="E345" s="10"/>
      <c r="F345" s="8"/>
      <c r="G345" s="10"/>
    </row>
    <row r="346" spans="2:7" x14ac:dyDescent="0.35">
      <c r="B346" s="2">
        <v>339</v>
      </c>
      <c r="C346" s="8"/>
      <c r="D346" s="8"/>
      <c r="E346" s="10"/>
      <c r="F346" s="8"/>
      <c r="G346" s="10"/>
    </row>
    <row r="347" spans="2:7" x14ac:dyDescent="0.35">
      <c r="B347" s="2">
        <v>340</v>
      </c>
      <c r="C347" s="8"/>
      <c r="D347" s="8"/>
      <c r="E347" s="10"/>
      <c r="F347" s="8"/>
      <c r="G347" s="10"/>
    </row>
    <row r="348" spans="2:7" x14ac:dyDescent="0.35">
      <c r="B348" s="2">
        <v>341</v>
      </c>
      <c r="C348" s="8"/>
      <c r="D348" s="8"/>
      <c r="E348" s="10"/>
      <c r="F348" s="8"/>
      <c r="G348" s="10"/>
    </row>
    <row r="349" spans="2:7" x14ac:dyDescent="0.35">
      <c r="B349" s="2">
        <v>342</v>
      </c>
      <c r="C349" s="8"/>
      <c r="D349" s="8"/>
      <c r="E349" s="10"/>
      <c r="F349" s="8"/>
      <c r="G349" s="10"/>
    </row>
    <row r="350" spans="2:7" x14ac:dyDescent="0.35">
      <c r="B350" s="2">
        <v>343</v>
      </c>
      <c r="C350" s="8"/>
      <c r="D350" s="8"/>
      <c r="E350" s="10"/>
      <c r="F350" s="8"/>
      <c r="G350" s="10"/>
    </row>
    <row r="351" spans="2:7" x14ac:dyDescent="0.35">
      <c r="B351" s="2">
        <v>344</v>
      </c>
      <c r="C351" s="8"/>
      <c r="D351" s="8"/>
      <c r="E351" s="10"/>
      <c r="F351" s="8"/>
      <c r="G351" s="10"/>
    </row>
    <row r="352" spans="2:7" x14ac:dyDescent="0.35">
      <c r="B352" s="2">
        <v>345</v>
      </c>
      <c r="C352" s="8"/>
      <c r="D352" s="8"/>
      <c r="E352" s="10"/>
      <c r="F352" s="8"/>
      <c r="G352" s="10"/>
    </row>
    <row r="353" spans="2:7" x14ac:dyDescent="0.35">
      <c r="B353" s="2">
        <v>346</v>
      </c>
      <c r="C353" s="8"/>
      <c r="D353" s="8"/>
      <c r="E353" s="10"/>
      <c r="F353" s="8"/>
      <c r="G353" s="10"/>
    </row>
    <row r="354" spans="2:7" x14ac:dyDescent="0.35">
      <c r="B354" s="2">
        <v>347</v>
      </c>
      <c r="C354" s="8"/>
      <c r="D354" s="8"/>
      <c r="E354" s="10"/>
      <c r="F354" s="8"/>
      <c r="G354" s="10"/>
    </row>
    <row r="355" spans="2:7" x14ac:dyDescent="0.35">
      <c r="B355" s="2">
        <v>348</v>
      </c>
      <c r="C355" s="8"/>
      <c r="D355" s="8"/>
      <c r="E355" s="10"/>
      <c r="F355" s="8"/>
      <c r="G355" s="10"/>
    </row>
    <row r="356" spans="2:7" x14ac:dyDescent="0.35">
      <c r="B356" s="2">
        <v>349</v>
      </c>
      <c r="C356" s="8"/>
      <c r="D356" s="8"/>
      <c r="E356" s="10"/>
      <c r="F356" s="8"/>
      <c r="G356" s="10"/>
    </row>
    <row r="357" spans="2:7" x14ac:dyDescent="0.35">
      <c r="B357" s="2">
        <v>350</v>
      </c>
      <c r="C357" s="8"/>
      <c r="D357" s="8"/>
      <c r="E357" s="10"/>
      <c r="F357" s="8"/>
      <c r="G357" s="10"/>
    </row>
    <row r="358" spans="2:7" x14ac:dyDescent="0.35">
      <c r="B358" s="2">
        <v>351</v>
      </c>
      <c r="C358" s="8"/>
      <c r="D358" s="8"/>
      <c r="E358" s="10"/>
      <c r="F358" s="8"/>
      <c r="G358" s="10"/>
    </row>
    <row r="359" spans="2:7" x14ac:dyDescent="0.35">
      <c r="B359" s="2">
        <v>352</v>
      </c>
      <c r="C359" s="8"/>
      <c r="D359" s="8"/>
      <c r="E359" s="10"/>
      <c r="F359" s="8"/>
      <c r="G359" s="10"/>
    </row>
    <row r="360" spans="2:7" x14ac:dyDescent="0.35">
      <c r="B360" s="2">
        <v>353</v>
      </c>
      <c r="C360" s="8"/>
      <c r="D360" s="8"/>
      <c r="E360" s="10"/>
      <c r="F360" s="8"/>
      <c r="G360" s="10"/>
    </row>
    <row r="361" spans="2:7" x14ac:dyDescent="0.35">
      <c r="B361" s="2">
        <v>354</v>
      </c>
      <c r="C361" s="8"/>
      <c r="D361" s="8"/>
      <c r="E361" s="10"/>
      <c r="F361" s="8"/>
      <c r="G361" s="10"/>
    </row>
    <row r="362" spans="2:7" x14ac:dyDescent="0.35">
      <c r="B362" s="2">
        <v>355</v>
      </c>
      <c r="C362" s="8"/>
      <c r="D362" s="8"/>
      <c r="E362" s="10"/>
      <c r="F362" s="8"/>
      <c r="G362" s="10"/>
    </row>
    <row r="363" spans="2:7" x14ac:dyDescent="0.35">
      <c r="B363" s="2">
        <v>356</v>
      </c>
      <c r="C363" s="8"/>
      <c r="D363" s="8"/>
      <c r="E363" s="10"/>
      <c r="F363" s="8"/>
      <c r="G363" s="10"/>
    </row>
    <row r="364" spans="2:7" x14ac:dyDescent="0.35">
      <c r="B364" s="2">
        <v>357</v>
      </c>
      <c r="C364" s="8"/>
      <c r="D364" s="8"/>
      <c r="E364" s="10"/>
      <c r="F364" s="8"/>
      <c r="G364" s="10"/>
    </row>
    <row r="365" spans="2:7" x14ac:dyDescent="0.35">
      <c r="B365" s="2">
        <v>358</v>
      </c>
      <c r="C365" s="8"/>
      <c r="D365" s="8"/>
      <c r="E365" s="10"/>
      <c r="F365" s="8"/>
      <c r="G365" s="10"/>
    </row>
    <row r="366" spans="2:7" x14ac:dyDescent="0.35">
      <c r="B366" s="2">
        <v>359</v>
      </c>
      <c r="C366" s="8"/>
      <c r="D366" s="8"/>
      <c r="E366" s="10"/>
      <c r="F366" s="8"/>
      <c r="G366" s="10"/>
    </row>
    <row r="367" spans="2:7" x14ac:dyDescent="0.35">
      <c r="B367" s="2">
        <v>360</v>
      </c>
      <c r="C367" s="8"/>
      <c r="D367" s="8"/>
      <c r="E367" s="10"/>
      <c r="F367" s="8"/>
      <c r="G367" s="10"/>
    </row>
    <row r="368" spans="2:7" x14ac:dyDescent="0.35">
      <c r="B368" s="2">
        <v>361</v>
      </c>
      <c r="C368" s="8"/>
      <c r="D368" s="8"/>
      <c r="E368" s="10"/>
      <c r="F368" s="8"/>
      <c r="G368" s="10"/>
    </row>
    <row r="369" spans="2:7" x14ac:dyDescent="0.35">
      <c r="B369" s="2">
        <v>362</v>
      </c>
      <c r="C369" s="8"/>
      <c r="D369" s="8"/>
      <c r="E369" s="10"/>
      <c r="F369" s="8"/>
      <c r="G369" s="10"/>
    </row>
    <row r="370" spans="2:7" x14ac:dyDescent="0.35">
      <c r="B370" s="2">
        <v>363</v>
      </c>
      <c r="C370" s="8"/>
      <c r="D370" s="8"/>
      <c r="E370" s="10"/>
      <c r="F370" s="8"/>
      <c r="G370" s="10"/>
    </row>
    <row r="371" spans="2:7" x14ac:dyDescent="0.35">
      <c r="B371" s="2">
        <v>364</v>
      </c>
      <c r="C371" s="8"/>
      <c r="D371" s="8"/>
      <c r="E371" s="10"/>
      <c r="F371" s="8"/>
      <c r="G371" s="10"/>
    </row>
    <row r="372" spans="2:7" x14ac:dyDescent="0.35">
      <c r="B372" s="2">
        <v>365</v>
      </c>
      <c r="C372" s="8"/>
      <c r="D372" s="8"/>
      <c r="E372" s="10"/>
      <c r="F372" s="8"/>
      <c r="G372" s="10"/>
    </row>
    <row r="373" spans="2:7" x14ac:dyDescent="0.35">
      <c r="B373" s="2">
        <v>366</v>
      </c>
      <c r="C373" s="8"/>
      <c r="D373" s="8"/>
      <c r="E373" s="10"/>
      <c r="F373" s="8"/>
      <c r="G373" s="10"/>
    </row>
    <row r="374" spans="2:7" x14ac:dyDescent="0.35">
      <c r="B374" s="2">
        <v>367</v>
      </c>
      <c r="C374" s="8"/>
      <c r="D374" s="8"/>
      <c r="E374" s="10"/>
      <c r="F374" s="8"/>
      <c r="G374" s="10"/>
    </row>
    <row r="375" spans="2:7" x14ac:dyDescent="0.35">
      <c r="B375" s="2">
        <v>368</v>
      </c>
      <c r="C375" s="8"/>
      <c r="D375" s="8"/>
      <c r="E375" s="10"/>
      <c r="F375" s="8"/>
      <c r="G375" s="10"/>
    </row>
    <row r="376" spans="2:7" x14ac:dyDescent="0.35">
      <c r="B376" s="2">
        <v>369</v>
      </c>
      <c r="C376" s="8"/>
      <c r="D376" s="8"/>
      <c r="E376" s="10"/>
      <c r="F376" s="8"/>
      <c r="G376" s="10"/>
    </row>
    <row r="377" spans="2:7" x14ac:dyDescent="0.35">
      <c r="B377" s="2">
        <v>370</v>
      </c>
      <c r="C377" s="8"/>
      <c r="D377" s="8"/>
      <c r="E377" s="10"/>
      <c r="F377" s="8"/>
      <c r="G377" s="10"/>
    </row>
    <row r="378" spans="2:7" x14ac:dyDescent="0.35">
      <c r="B378" s="2">
        <v>371</v>
      </c>
      <c r="C378" s="8"/>
      <c r="D378" s="8"/>
      <c r="E378" s="10"/>
      <c r="F378" s="8"/>
      <c r="G378" s="10"/>
    </row>
    <row r="379" spans="2:7" x14ac:dyDescent="0.35">
      <c r="B379" s="2">
        <v>372</v>
      </c>
      <c r="C379" s="8"/>
      <c r="D379" s="8"/>
      <c r="E379" s="10"/>
      <c r="F379" s="8"/>
      <c r="G379" s="10"/>
    </row>
    <row r="380" spans="2:7" x14ac:dyDescent="0.35">
      <c r="B380" s="2">
        <v>373</v>
      </c>
      <c r="C380" s="8"/>
      <c r="D380" s="8"/>
      <c r="E380" s="10"/>
      <c r="F380" s="8"/>
      <c r="G380" s="10"/>
    </row>
    <row r="381" spans="2:7" x14ac:dyDescent="0.35">
      <c r="B381" s="2">
        <v>374</v>
      </c>
      <c r="C381" s="8"/>
      <c r="D381" s="8"/>
      <c r="E381" s="10"/>
      <c r="F381" s="8"/>
      <c r="G381" s="10"/>
    </row>
    <row r="382" spans="2:7" x14ac:dyDescent="0.35">
      <c r="B382" s="2">
        <v>375</v>
      </c>
      <c r="C382" s="8"/>
      <c r="D382" s="8"/>
      <c r="E382" s="10"/>
      <c r="F382" s="8"/>
      <c r="G382" s="10"/>
    </row>
    <row r="383" spans="2:7" x14ac:dyDescent="0.35">
      <c r="B383" s="2">
        <v>376</v>
      </c>
      <c r="C383" s="8"/>
      <c r="D383" s="8"/>
      <c r="E383" s="10"/>
      <c r="F383" s="8"/>
      <c r="G383" s="10"/>
    </row>
    <row r="384" spans="2:7" x14ac:dyDescent="0.35">
      <c r="B384" s="2">
        <v>377</v>
      </c>
      <c r="C384" s="8"/>
      <c r="D384" s="8"/>
      <c r="E384" s="10"/>
      <c r="F384" s="8"/>
      <c r="G384" s="10"/>
    </row>
    <row r="385" spans="2:7" x14ac:dyDescent="0.35">
      <c r="B385" s="2">
        <v>378</v>
      </c>
      <c r="C385" s="8"/>
      <c r="D385" s="8"/>
      <c r="E385" s="10"/>
      <c r="F385" s="8"/>
      <c r="G385" s="10"/>
    </row>
    <row r="386" spans="2:7" x14ac:dyDescent="0.35">
      <c r="B386" s="2">
        <v>379</v>
      </c>
      <c r="C386" s="8"/>
      <c r="D386" s="8"/>
      <c r="E386" s="10"/>
      <c r="F386" s="8"/>
      <c r="G386" s="10"/>
    </row>
    <row r="387" spans="2:7" x14ac:dyDescent="0.35">
      <c r="B387" s="2">
        <v>380</v>
      </c>
      <c r="C387" s="8"/>
      <c r="D387" s="8"/>
      <c r="E387" s="10"/>
      <c r="F387" s="8"/>
      <c r="G387" s="10"/>
    </row>
    <row r="388" spans="2:7" x14ac:dyDescent="0.35">
      <c r="B388" s="2">
        <v>381</v>
      </c>
      <c r="C388" s="8"/>
      <c r="D388" s="8"/>
      <c r="E388" s="10"/>
      <c r="F388" s="8"/>
      <c r="G388" s="10"/>
    </row>
    <row r="389" spans="2:7" x14ac:dyDescent="0.35">
      <c r="B389" s="2">
        <v>382</v>
      </c>
      <c r="C389" s="8"/>
      <c r="D389" s="8"/>
      <c r="E389" s="10"/>
      <c r="F389" s="8"/>
      <c r="G389" s="10"/>
    </row>
    <row r="390" spans="2:7" x14ac:dyDescent="0.35">
      <c r="B390" s="2">
        <v>383</v>
      </c>
      <c r="C390" s="8"/>
      <c r="D390" s="8"/>
      <c r="E390" s="10"/>
      <c r="F390" s="8"/>
      <c r="G390" s="10"/>
    </row>
    <row r="391" spans="2:7" x14ac:dyDescent="0.35">
      <c r="B391" s="2">
        <v>384</v>
      </c>
      <c r="C391" s="8"/>
      <c r="D391" s="8"/>
      <c r="E391" s="10"/>
      <c r="F391" s="8"/>
      <c r="G391" s="10"/>
    </row>
    <row r="392" spans="2:7" x14ac:dyDescent="0.35">
      <c r="B392" s="2">
        <v>385</v>
      </c>
      <c r="C392" s="8"/>
      <c r="D392" s="8"/>
      <c r="E392" s="10"/>
      <c r="F392" s="8"/>
      <c r="G392" s="10"/>
    </row>
    <row r="393" spans="2:7" x14ac:dyDescent="0.35">
      <c r="B393" s="2">
        <v>386</v>
      </c>
      <c r="C393" s="8"/>
      <c r="D393" s="8"/>
      <c r="E393" s="10"/>
      <c r="F393" s="8"/>
      <c r="G393" s="10"/>
    </row>
    <row r="394" spans="2:7" x14ac:dyDescent="0.35">
      <c r="B394" s="2">
        <v>387</v>
      </c>
      <c r="C394" s="8"/>
      <c r="D394" s="8"/>
      <c r="E394" s="10"/>
      <c r="F394" s="8"/>
      <c r="G394" s="10"/>
    </row>
    <row r="395" spans="2:7" x14ac:dyDescent="0.35">
      <c r="B395" s="2">
        <v>388</v>
      </c>
      <c r="C395" s="8"/>
      <c r="D395" s="8"/>
      <c r="E395" s="10"/>
      <c r="F395" s="8"/>
      <c r="G395" s="10"/>
    </row>
    <row r="396" spans="2:7" x14ac:dyDescent="0.35">
      <c r="B396" s="2">
        <v>389</v>
      </c>
      <c r="C396" s="8"/>
      <c r="D396" s="8"/>
      <c r="E396" s="10"/>
      <c r="F396" s="8"/>
      <c r="G396" s="10"/>
    </row>
    <row r="397" spans="2:7" x14ac:dyDescent="0.35">
      <c r="B397" s="2">
        <v>390</v>
      </c>
      <c r="C397" s="8"/>
      <c r="D397" s="8"/>
      <c r="E397" s="10"/>
      <c r="F397" s="8"/>
      <c r="G397" s="10"/>
    </row>
    <row r="398" spans="2:7" x14ac:dyDescent="0.35">
      <c r="B398" s="2">
        <v>391</v>
      </c>
      <c r="C398" s="8"/>
      <c r="D398" s="8"/>
      <c r="E398" s="10"/>
      <c r="F398" s="8"/>
      <c r="G398" s="10"/>
    </row>
    <row r="399" spans="2:7" x14ac:dyDescent="0.35">
      <c r="B399" s="2">
        <v>392</v>
      </c>
      <c r="C399" s="8"/>
      <c r="D399" s="8"/>
      <c r="E399" s="10"/>
      <c r="F399" s="8"/>
      <c r="G399" s="10"/>
    </row>
    <row r="400" spans="2:7" x14ac:dyDescent="0.35">
      <c r="B400" s="2">
        <v>393</v>
      </c>
      <c r="C400" s="8"/>
      <c r="D400" s="8"/>
      <c r="E400" s="10"/>
      <c r="F400" s="8"/>
      <c r="G400" s="10"/>
    </row>
    <row r="401" spans="2:7" x14ac:dyDescent="0.35">
      <c r="B401" s="2">
        <v>394</v>
      </c>
      <c r="C401" s="8"/>
      <c r="D401" s="8"/>
      <c r="E401" s="10"/>
      <c r="F401" s="8"/>
      <c r="G401" s="10"/>
    </row>
    <row r="402" spans="2:7" x14ac:dyDescent="0.35">
      <c r="B402" s="2">
        <v>395</v>
      </c>
      <c r="C402" s="8"/>
      <c r="D402" s="8"/>
      <c r="E402" s="10"/>
      <c r="F402" s="8"/>
      <c r="G402" s="10"/>
    </row>
    <row r="403" spans="2:7" x14ac:dyDescent="0.35">
      <c r="B403" s="2">
        <v>396</v>
      </c>
      <c r="C403" s="8"/>
      <c r="D403" s="8"/>
      <c r="E403" s="10"/>
      <c r="F403" s="8"/>
      <c r="G403" s="10"/>
    </row>
    <row r="404" spans="2:7" x14ac:dyDescent="0.35">
      <c r="B404" s="2">
        <v>397</v>
      </c>
      <c r="C404" s="8"/>
      <c r="D404" s="8"/>
      <c r="E404" s="10"/>
      <c r="F404" s="8"/>
      <c r="G404" s="10"/>
    </row>
    <row r="405" spans="2:7" x14ac:dyDescent="0.35">
      <c r="B405" s="2">
        <v>398</v>
      </c>
      <c r="C405" s="8"/>
      <c r="D405" s="8"/>
      <c r="E405" s="10"/>
      <c r="F405" s="8"/>
      <c r="G405" s="10"/>
    </row>
    <row r="406" spans="2:7" x14ac:dyDescent="0.35">
      <c r="B406" s="2">
        <v>399</v>
      </c>
      <c r="C406" s="8"/>
      <c r="D406" s="8"/>
      <c r="E406" s="10"/>
      <c r="F406" s="8"/>
      <c r="G406" s="10"/>
    </row>
    <row r="407" spans="2:7" x14ac:dyDescent="0.35">
      <c r="B407" s="2">
        <v>400</v>
      </c>
      <c r="C407" s="8"/>
      <c r="D407" s="8"/>
      <c r="E407" s="10"/>
      <c r="F407" s="8"/>
      <c r="G407" s="10"/>
    </row>
    <row r="408" spans="2:7" x14ac:dyDescent="0.35">
      <c r="B408" s="2">
        <v>401</v>
      </c>
      <c r="C408" s="8"/>
      <c r="D408" s="8"/>
      <c r="E408" s="10"/>
      <c r="F408" s="8"/>
      <c r="G408" s="10"/>
    </row>
    <row r="409" spans="2:7" x14ac:dyDescent="0.35">
      <c r="B409" s="2">
        <v>402</v>
      </c>
      <c r="C409" s="8"/>
      <c r="D409" s="8"/>
      <c r="E409" s="10"/>
      <c r="F409" s="8"/>
      <c r="G409" s="10"/>
    </row>
    <row r="410" spans="2:7" x14ac:dyDescent="0.35">
      <c r="B410" s="2">
        <v>403</v>
      </c>
      <c r="C410" s="8"/>
      <c r="D410" s="8"/>
      <c r="E410" s="10"/>
      <c r="F410" s="8"/>
      <c r="G410" s="10"/>
    </row>
    <row r="411" spans="2:7" x14ac:dyDescent="0.35">
      <c r="B411" s="2">
        <v>404</v>
      </c>
      <c r="C411" s="8"/>
      <c r="D411" s="8"/>
      <c r="E411" s="10"/>
      <c r="F411" s="8"/>
      <c r="G411" s="10"/>
    </row>
    <row r="412" spans="2:7" x14ac:dyDescent="0.35">
      <c r="B412" s="2">
        <v>405</v>
      </c>
      <c r="C412" s="8"/>
      <c r="D412" s="8"/>
      <c r="E412" s="10"/>
      <c r="F412" s="8"/>
      <c r="G412" s="10"/>
    </row>
    <row r="413" spans="2:7" x14ac:dyDescent="0.35">
      <c r="B413" s="2">
        <v>406</v>
      </c>
      <c r="C413" s="8"/>
      <c r="D413" s="8"/>
      <c r="E413" s="10"/>
      <c r="F413" s="8"/>
      <c r="G413" s="10"/>
    </row>
    <row r="414" spans="2:7" x14ac:dyDescent="0.35">
      <c r="B414" s="2">
        <v>407</v>
      </c>
      <c r="C414" s="8"/>
      <c r="D414" s="8"/>
      <c r="E414" s="10"/>
      <c r="F414" s="8"/>
      <c r="G414" s="10"/>
    </row>
    <row r="415" spans="2:7" x14ac:dyDescent="0.35">
      <c r="B415" s="2">
        <v>408</v>
      </c>
      <c r="C415" s="8"/>
      <c r="D415" s="8"/>
      <c r="E415" s="10"/>
      <c r="F415" s="8"/>
      <c r="G415" s="10"/>
    </row>
    <row r="416" spans="2:7" x14ac:dyDescent="0.35">
      <c r="B416" s="2">
        <v>409</v>
      </c>
      <c r="C416" s="8"/>
      <c r="D416" s="8"/>
      <c r="E416" s="10"/>
      <c r="F416" s="8"/>
      <c r="G416" s="10"/>
    </row>
    <row r="417" spans="2:7" x14ac:dyDescent="0.35">
      <c r="B417" s="2">
        <v>410</v>
      </c>
      <c r="C417" s="8"/>
      <c r="D417" s="8"/>
      <c r="E417" s="10"/>
      <c r="F417" s="8"/>
      <c r="G417" s="10"/>
    </row>
    <row r="418" spans="2:7" x14ac:dyDescent="0.35">
      <c r="B418" s="2">
        <v>411</v>
      </c>
      <c r="C418" s="8"/>
      <c r="D418" s="8"/>
      <c r="E418" s="10"/>
      <c r="F418" s="8"/>
      <c r="G418" s="10"/>
    </row>
    <row r="419" spans="2:7" x14ac:dyDescent="0.35">
      <c r="B419" s="2">
        <v>412</v>
      </c>
      <c r="C419" s="8"/>
      <c r="D419" s="8"/>
      <c r="E419" s="10"/>
      <c r="F419" s="8"/>
      <c r="G419" s="10"/>
    </row>
    <row r="420" spans="2:7" x14ac:dyDescent="0.35">
      <c r="B420" s="2">
        <v>413</v>
      </c>
      <c r="C420" s="8"/>
      <c r="D420" s="8"/>
      <c r="E420" s="10"/>
      <c r="F420" s="8"/>
      <c r="G420" s="10"/>
    </row>
    <row r="421" spans="2:7" x14ac:dyDescent="0.35">
      <c r="B421" s="2">
        <v>414</v>
      </c>
      <c r="C421" s="8"/>
      <c r="D421" s="8"/>
      <c r="E421" s="10"/>
      <c r="F421" s="8"/>
      <c r="G421" s="10"/>
    </row>
    <row r="422" spans="2:7" x14ac:dyDescent="0.35">
      <c r="B422" s="2">
        <v>415</v>
      </c>
      <c r="C422" s="8"/>
      <c r="D422" s="8"/>
      <c r="E422" s="10"/>
      <c r="F422" s="8"/>
      <c r="G422" s="10"/>
    </row>
    <row r="423" spans="2:7" x14ac:dyDescent="0.35">
      <c r="B423" s="2">
        <v>416</v>
      </c>
      <c r="C423" s="8"/>
      <c r="D423" s="8"/>
      <c r="E423" s="10"/>
      <c r="F423" s="8"/>
      <c r="G423" s="10"/>
    </row>
    <row r="424" spans="2:7" x14ac:dyDescent="0.35">
      <c r="B424" s="2">
        <v>417</v>
      </c>
      <c r="C424" s="8"/>
      <c r="D424" s="8"/>
      <c r="E424" s="10"/>
      <c r="F424" s="8"/>
      <c r="G424" s="10"/>
    </row>
    <row r="425" spans="2:7" x14ac:dyDescent="0.35">
      <c r="B425" s="2">
        <v>418</v>
      </c>
      <c r="C425" s="8"/>
      <c r="D425" s="8"/>
      <c r="E425" s="10"/>
      <c r="F425" s="8"/>
      <c r="G425" s="10"/>
    </row>
    <row r="426" spans="2:7" x14ac:dyDescent="0.35">
      <c r="B426" s="2">
        <v>419</v>
      </c>
      <c r="C426" s="8"/>
      <c r="D426" s="8"/>
      <c r="E426" s="10"/>
      <c r="F426" s="8"/>
      <c r="G426" s="10"/>
    </row>
    <row r="427" spans="2:7" x14ac:dyDescent="0.35">
      <c r="B427" s="2">
        <v>420</v>
      </c>
      <c r="C427" s="8"/>
      <c r="D427" s="8"/>
      <c r="E427" s="10"/>
      <c r="F427" s="8"/>
      <c r="G427" s="10"/>
    </row>
    <row r="428" spans="2:7" x14ac:dyDescent="0.35">
      <c r="B428" s="2">
        <v>421</v>
      </c>
      <c r="C428" s="8"/>
      <c r="D428" s="8"/>
      <c r="E428" s="10"/>
      <c r="F428" s="8"/>
      <c r="G428" s="10"/>
    </row>
    <row r="429" spans="2:7" x14ac:dyDescent="0.35">
      <c r="B429" s="2">
        <v>422</v>
      </c>
      <c r="C429" s="8"/>
      <c r="D429" s="8"/>
      <c r="E429" s="10"/>
      <c r="F429" s="8"/>
      <c r="G429" s="10"/>
    </row>
    <row r="430" spans="2:7" x14ac:dyDescent="0.35">
      <c r="B430" s="2">
        <v>423</v>
      </c>
      <c r="C430" s="8"/>
      <c r="D430" s="8"/>
      <c r="E430" s="10"/>
      <c r="F430" s="8"/>
      <c r="G430" s="10"/>
    </row>
    <row r="431" spans="2:7" x14ac:dyDescent="0.35">
      <c r="B431" s="2">
        <v>424</v>
      </c>
      <c r="C431" s="8"/>
      <c r="D431" s="8"/>
      <c r="E431" s="10"/>
      <c r="F431" s="8"/>
      <c r="G431" s="10"/>
    </row>
    <row r="432" spans="2:7" x14ac:dyDescent="0.35">
      <c r="B432" s="2">
        <v>425</v>
      </c>
      <c r="C432" s="8"/>
      <c r="D432" s="8"/>
      <c r="E432" s="10"/>
      <c r="F432" s="8"/>
      <c r="G432" s="10"/>
    </row>
    <row r="433" spans="2:7" x14ac:dyDescent="0.35">
      <c r="B433" s="2">
        <v>426</v>
      </c>
      <c r="C433" s="8"/>
      <c r="D433" s="8"/>
      <c r="E433" s="10"/>
      <c r="F433" s="8"/>
      <c r="G433" s="10"/>
    </row>
    <row r="434" spans="2:7" x14ac:dyDescent="0.35">
      <c r="B434" s="2">
        <v>427</v>
      </c>
      <c r="C434" s="8"/>
      <c r="D434" s="8"/>
      <c r="E434" s="10"/>
      <c r="F434" s="8"/>
      <c r="G434" s="10"/>
    </row>
    <row r="435" spans="2:7" x14ac:dyDescent="0.35">
      <c r="B435" s="2">
        <v>428</v>
      </c>
      <c r="C435" s="8"/>
      <c r="D435" s="8"/>
      <c r="E435" s="10"/>
      <c r="F435" s="8"/>
      <c r="G435" s="10"/>
    </row>
    <row r="436" spans="2:7" x14ac:dyDescent="0.35">
      <c r="B436" s="2">
        <v>429</v>
      </c>
      <c r="C436" s="8"/>
      <c r="D436" s="8"/>
      <c r="E436" s="10"/>
      <c r="F436" s="8"/>
      <c r="G436" s="10"/>
    </row>
    <row r="437" spans="2:7" x14ac:dyDescent="0.35">
      <c r="B437" s="2">
        <v>430</v>
      </c>
      <c r="C437" s="8"/>
      <c r="D437" s="8"/>
      <c r="E437" s="10"/>
      <c r="F437" s="8"/>
      <c r="G437" s="10"/>
    </row>
    <row r="438" spans="2:7" x14ac:dyDescent="0.35">
      <c r="B438" s="2">
        <v>431</v>
      </c>
      <c r="C438" s="8"/>
      <c r="D438" s="8"/>
      <c r="E438" s="10"/>
      <c r="F438" s="8"/>
      <c r="G438" s="10"/>
    </row>
    <row r="439" spans="2:7" x14ac:dyDescent="0.35">
      <c r="B439" s="2">
        <v>432</v>
      </c>
      <c r="C439" s="8"/>
      <c r="D439" s="8"/>
      <c r="E439" s="10"/>
      <c r="F439" s="8"/>
      <c r="G439" s="10"/>
    </row>
    <row r="440" spans="2:7" x14ac:dyDescent="0.35">
      <c r="B440" s="2">
        <v>433</v>
      </c>
      <c r="C440" s="8"/>
      <c r="D440" s="8"/>
      <c r="E440" s="10"/>
      <c r="F440" s="8"/>
      <c r="G440" s="10"/>
    </row>
    <row r="441" spans="2:7" x14ac:dyDescent="0.35">
      <c r="B441" s="2">
        <v>434</v>
      </c>
      <c r="C441" s="8"/>
      <c r="D441" s="8"/>
      <c r="E441" s="10"/>
      <c r="F441" s="8"/>
      <c r="G441" s="10"/>
    </row>
    <row r="442" spans="2:7" x14ac:dyDescent="0.35">
      <c r="B442" s="2">
        <v>435</v>
      </c>
      <c r="C442" s="8"/>
      <c r="D442" s="8"/>
      <c r="E442" s="10"/>
      <c r="F442" s="8"/>
      <c r="G442" s="10"/>
    </row>
    <row r="443" spans="2:7" x14ac:dyDescent="0.35">
      <c r="B443" s="2">
        <v>436</v>
      </c>
      <c r="C443" s="8"/>
      <c r="D443" s="8"/>
      <c r="E443" s="10"/>
      <c r="F443" s="8"/>
      <c r="G443" s="10"/>
    </row>
    <row r="444" spans="2:7" x14ac:dyDescent="0.35">
      <c r="B444" s="2">
        <v>437</v>
      </c>
      <c r="C444" s="8"/>
      <c r="D444" s="8"/>
      <c r="E444" s="10"/>
      <c r="F444" s="8"/>
      <c r="G444" s="10"/>
    </row>
    <row r="445" spans="2:7" x14ac:dyDescent="0.35">
      <c r="B445" s="2">
        <v>438</v>
      </c>
      <c r="C445" s="8"/>
      <c r="D445" s="8"/>
      <c r="E445" s="10"/>
      <c r="F445" s="8"/>
      <c r="G445" s="10"/>
    </row>
    <row r="446" spans="2:7" x14ac:dyDescent="0.35">
      <c r="B446" s="2">
        <v>439</v>
      </c>
      <c r="C446" s="8"/>
      <c r="D446" s="8"/>
      <c r="E446" s="10"/>
      <c r="F446" s="8"/>
      <c r="G446" s="10"/>
    </row>
    <row r="447" spans="2:7" x14ac:dyDescent="0.35">
      <c r="B447" s="2">
        <v>440</v>
      </c>
      <c r="C447" s="8"/>
      <c r="D447" s="8"/>
      <c r="E447" s="10"/>
      <c r="F447" s="8"/>
      <c r="G447" s="10"/>
    </row>
    <row r="448" spans="2:7" x14ac:dyDescent="0.35">
      <c r="B448" s="2">
        <v>441</v>
      </c>
      <c r="C448" s="8"/>
      <c r="D448" s="8"/>
      <c r="E448" s="10"/>
      <c r="F448" s="8"/>
      <c r="G448" s="10"/>
    </row>
    <row r="449" spans="2:7" x14ac:dyDescent="0.35">
      <c r="B449" s="2">
        <v>442</v>
      </c>
      <c r="C449" s="8"/>
      <c r="D449" s="8"/>
      <c r="E449" s="10"/>
      <c r="F449" s="8"/>
      <c r="G449" s="10"/>
    </row>
    <row r="450" spans="2:7" x14ac:dyDescent="0.35">
      <c r="B450" s="2">
        <v>443</v>
      </c>
      <c r="C450" s="8"/>
      <c r="D450" s="8"/>
      <c r="E450" s="10"/>
      <c r="F450" s="8"/>
      <c r="G450" s="10"/>
    </row>
    <row r="451" spans="2:7" x14ac:dyDescent="0.35">
      <c r="B451" s="2">
        <v>444</v>
      </c>
      <c r="C451" s="8"/>
      <c r="D451" s="8"/>
      <c r="E451" s="10"/>
      <c r="F451" s="8"/>
      <c r="G451" s="10"/>
    </row>
    <row r="452" spans="2:7" x14ac:dyDescent="0.35">
      <c r="B452" s="2">
        <v>445</v>
      </c>
      <c r="C452" s="8"/>
      <c r="D452" s="8"/>
      <c r="E452" s="10"/>
      <c r="F452" s="8"/>
      <c r="G452" s="10"/>
    </row>
    <row r="453" spans="2:7" x14ac:dyDescent="0.35">
      <c r="B453" s="2">
        <v>446</v>
      </c>
      <c r="C453" s="8"/>
      <c r="D453" s="8"/>
      <c r="E453" s="10"/>
      <c r="F453" s="8"/>
      <c r="G453" s="10"/>
    </row>
    <row r="454" spans="2:7" x14ac:dyDescent="0.35">
      <c r="B454" s="2">
        <v>447</v>
      </c>
      <c r="C454" s="8"/>
      <c r="D454" s="8"/>
      <c r="E454" s="10"/>
      <c r="F454" s="8"/>
      <c r="G454" s="10"/>
    </row>
    <row r="455" spans="2:7" x14ac:dyDescent="0.35">
      <c r="B455" s="2">
        <v>448</v>
      </c>
      <c r="C455" s="8"/>
      <c r="D455" s="8"/>
      <c r="E455" s="10"/>
      <c r="F455" s="8"/>
      <c r="G455" s="10"/>
    </row>
    <row r="456" spans="2:7" x14ac:dyDescent="0.35">
      <c r="B456" s="2">
        <v>449</v>
      </c>
      <c r="C456" s="8"/>
      <c r="D456" s="8"/>
      <c r="E456" s="10"/>
      <c r="F456" s="8"/>
      <c r="G456" s="10"/>
    </row>
    <row r="457" spans="2:7" x14ac:dyDescent="0.35">
      <c r="B457" s="2">
        <v>450</v>
      </c>
      <c r="C457" s="8"/>
      <c r="D457" s="8"/>
      <c r="E457" s="10"/>
      <c r="F457" s="8"/>
      <c r="G457" s="10"/>
    </row>
    <row r="458" spans="2:7" x14ac:dyDescent="0.35">
      <c r="B458" s="2">
        <v>451</v>
      </c>
      <c r="C458" s="8"/>
      <c r="D458" s="8"/>
      <c r="E458" s="10"/>
      <c r="F458" s="8"/>
      <c r="G458" s="10"/>
    </row>
    <row r="459" spans="2:7" x14ac:dyDescent="0.35">
      <c r="B459" s="2">
        <v>452</v>
      </c>
      <c r="C459" s="8"/>
      <c r="D459" s="8"/>
      <c r="E459" s="10"/>
      <c r="F459" s="8"/>
      <c r="G459" s="10"/>
    </row>
    <row r="460" spans="2:7" x14ac:dyDescent="0.35">
      <c r="B460" s="2">
        <v>453</v>
      </c>
      <c r="C460" s="8"/>
      <c r="D460" s="8"/>
      <c r="E460" s="10"/>
      <c r="F460" s="8"/>
      <c r="G460" s="10"/>
    </row>
    <row r="461" spans="2:7" x14ac:dyDescent="0.35">
      <c r="B461" s="2">
        <v>454</v>
      </c>
      <c r="C461" s="8"/>
      <c r="D461" s="8"/>
      <c r="E461" s="10"/>
      <c r="F461" s="8"/>
      <c r="G461" s="10"/>
    </row>
    <row r="462" spans="2:7" x14ac:dyDescent="0.35">
      <c r="B462" s="2">
        <v>455</v>
      </c>
      <c r="C462" s="8"/>
      <c r="D462" s="8"/>
      <c r="E462" s="10"/>
      <c r="F462" s="8"/>
      <c r="G462" s="10"/>
    </row>
    <row r="463" spans="2:7" x14ac:dyDescent="0.35">
      <c r="B463" s="2">
        <v>456</v>
      </c>
      <c r="C463" s="8"/>
      <c r="D463" s="8"/>
      <c r="E463" s="10"/>
      <c r="F463" s="8"/>
      <c r="G463" s="10"/>
    </row>
    <row r="464" spans="2:7" x14ac:dyDescent="0.35">
      <c r="B464" s="2">
        <v>457</v>
      </c>
      <c r="C464" s="8"/>
      <c r="D464" s="8"/>
      <c r="E464" s="10"/>
      <c r="F464" s="8"/>
      <c r="G464" s="10"/>
    </row>
    <row r="465" spans="2:7" x14ac:dyDescent="0.35">
      <c r="B465" s="2">
        <v>458</v>
      </c>
      <c r="C465" s="8"/>
      <c r="D465" s="8"/>
      <c r="E465" s="10"/>
      <c r="F465" s="8"/>
      <c r="G465" s="10"/>
    </row>
    <row r="466" spans="2:7" x14ac:dyDescent="0.35">
      <c r="B466" s="2">
        <v>459</v>
      </c>
      <c r="C466" s="8"/>
      <c r="D466" s="8"/>
      <c r="E466" s="10"/>
      <c r="F466" s="8"/>
      <c r="G466" s="10"/>
    </row>
    <row r="467" spans="2:7" x14ac:dyDescent="0.35">
      <c r="B467" s="2">
        <v>460</v>
      </c>
      <c r="C467" s="8"/>
      <c r="D467" s="8"/>
      <c r="E467" s="10"/>
      <c r="F467" s="8"/>
      <c r="G467" s="10"/>
    </row>
    <row r="468" spans="2:7" x14ac:dyDescent="0.35">
      <c r="B468" s="2">
        <v>461</v>
      </c>
      <c r="C468" s="8"/>
      <c r="D468" s="8"/>
      <c r="E468" s="10"/>
      <c r="F468" s="8"/>
      <c r="G468" s="10"/>
    </row>
    <row r="469" spans="2:7" x14ac:dyDescent="0.35">
      <c r="B469" s="2">
        <v>462</v>
      </c>
      <c r="C469" s="8"/>
      <c r="D469" s="8"/>
      <c r="E469" s="10"/>
      <c r="F469" s="8"/>
      <c r="G469" s="10"/>
    </row>
    <row r="470" spans="2:7" x14ac:dyDescent="0.35">
      <c r="B470" s="2">
        <v>463</v>
      </c>
      <c r="C470" s="8"/>
      <c r="D470" s="8"/>
      <c r="E470" s="10"/>
      <c r="F470" s="8"/>
      <c r="G470" s="10"/>
    </row>
    <row r="471" spans="2:7" x14ac:dyDescent="0.35">
      <c r="B471" s="2">
        <v>464</v>
      </c>
      <c r="C471" s="8"/>
      <c r="D471" s="8"/>
      <c r="E471" s="10"/>
      <c r="F471" s="8"/>
      <c r="G471" s="10"/>
    </row>
    <row r="472" spans="2:7" x14ac:dyDescent="0.35">
      <c r="B472" s="2">
        <v>465</v>
      </c>
      <c r="C472" s="8"/>
      <c r="D472" s="8"/>
      <c r="E472" s="10"/>
      <c r="F472" s="8"/>
      <c r="G472" s="10"/>
    </row>
    <row r="473" spans="2:7" x14ac:dyDescent="0.35">
      <c r="B473" s="2">
        <v>466</v>
      </c>
      <c r="C473" s="8"/>
      <c r="D473" s="8"/>
      <c r="E473" s="10"/>
      <c r="F473" s="8"/>
      <c r="G473" s="10"/>
    </row>
    <row r="474" spans="2:7" x14ac:dyDescent="0.35">
      <c r="B474" s="2">
        <v>467</v>
      </c>
      <c r="C474" s="8"/>
      <c r="D474" s="8"/>
      <c r="E474" s="10"/>
      <c r="F474" s="8"/>
      <c r="G474" s="10"/>
    </row>
    <row r="475" spans="2:7" x14ac:dyDescent="0.35">
      <c r="B475" s="2">
        <v>468</v>
      </c>
      <c r="C475" s="8"/>
      <c r="D475" s="8"/>
      <c r="E475" s="10"/>
      <c r="F475" s="8"/>
      <c r="G475" s="10"/>
    </row>
    <row r="476" spans="2:7" x14ac:dyDescent="0.35">
      <c r="B476" s="2">
        <v>469</v>
      </c>
      <c r="C476" s="8"/>
      <c r="D476" s="8"/>
      <c r="E476" s="10"/>
      <c r="F476" s="8"/>
      <c r="G476" s="10"/>
    </row>
    <row r="477" spans="2:7" x14ac:dyDescent="0.35">
      <c r="B477" s="2">
        <v>470</v>
      </c>
      <c r="C477" s="8"/>
      <c r="D477" s="8"/>
      <c r="E477" s="10"/>
      <c r="F477" s="8"/>
      <c r="G477" s="10"/>
    </row>
    <row r="478" spans="2:7" x14ac:dyDescent="0.35">
      <c r="B478" s="2">
        <v>471</v>
      </c>
      <c r="C478" s="8"/>
      <c r="D478" s="8"/>
      <c r="E478" s="10"/>
      <c r="F478" s="8"/>
      <c r="G478" s="10"/>
    </row>
    <row r="479" spans="2:7" x14ac:dyDescent="0.35">
      <c r="B479" s="2">
        <v>472</v>
      </c>
      <c r="C479" s="8"/>
      <c r="D479" s="8"/>
      <c r="E479" s="10"/>
      <c r="F479" s="8"/>
      <c r="G479" s="10"/>
    </row>
    <row r="480" spans="2:7" x14ac:dyDescent="0.35">
      <c r="B480" s="2">
        <v>473</v>
      </c>
      <c r="C480" s="8"/>
      <c r="D480" s="8"/>
      <c r="E480" s="10"/>
      <c r="F480" s="8"/>
      <c r="G480" s="10"/>
    </row>
    <row r="481" spans="2:7" x14ac:dyDescent="0.35">
      <c r="B481" s="2">
        <v>474</v>
      </c>
      <c r="C481" s="8"/>
      <c r="D481" s="8"/>
      <c r="E481" s="10"/>
      <c r="F481" s="8"/>
      <c r="G481" s="10"/>
    </row>
    <row r="482" spans="2:7" x14ac:dyDescent="0.35">
      <c r="B482" s="2">
        <v>475</v>
      </c>
      <c r="C482" s="8"/>
      <c r="D482" s="8"/>
      <c r="E482" s="10"/>
      <c r="F482" s="8"/>
      <c r="G482" s="10"/>
    </row>
    <row r="483" spans="2:7" x14ac:dyDescent="0.35">
      <c r="B483" s="2">
        <v>476</v>
      </c>
      <c r="C483" s="8"/>
      <c r="D483" s="8"/>
      <c r="E483" s="10"/>
      <c r="F483" s="8"/>
      <c r="G483" s="10"/>
    </row>
    <row r="484" spans="2:7" x14ac:dyDescent="0.35">
      <c r="B484" s="2">
        <v>477</v>
      </c>
      <c r="C484" s="8"/>
      <c r="D484" s="8"/>
      <c r="E484" s="10"/>
      <c r="F484" s="8"/>
      <c r="G484" s="10"/>
    </row>
    <row r="485" spans="2:7" x14ac:dyDescent="0.35">
      <c r="B485" s="2">
        <v>478</v>
      </c>
      <c r="C485" s="8"/>
      <c r="D485" s="8"/>
      <c r="E485" s="10"/>
      <c r="F485" s="8"/>
      <c r="G485" s="10"/>
    </row>
    <row r="486" spans="2:7" x14ac:dyDescent="0.35">
      <c r="B486" s="2">
        <v>479</v>
      </c>
      <c r="C486" s="8"/>
      <c r="D486" s="8"/>
      <c r="E486" s="10"/>
      <c r="F486" s="8"/>
      <c r="G486" s="10"/>
    </row>
    <row r="487" spans="2:7" x14ac:dyDescent="0.35">
      <c r="B487" s="2">
        <v>480</v>
      </c>
      <c r="C487" s="8"/>
      <c r="D487" s="8"/>
      <c r="E487" s="10"/>
      <c r="F487" s="8"/>
      <c r="G487" s="10"/>
    </row>
    <row r="488" spans="2:7" x14ac:dyDescent="0.35">
      <c r="B488" s="2">
        <v>481</v>
      </c>
      <c r="C488" s="8"/>
      <c r="D488" s="8"/>
      <c r="E488" s="10"/>
      <c r="F488" s="8"/>
      <c r="G488" s="10"/>
    </row>
    <row r="489" spans="2:7" x14ac:dyDescent="0.35">
      <c r="B489" s="2">
        <v>482</v>
      </c>
      <c r="C489" s="8"/>
      <c r="D489" s="8"/>
      <c r="E489" s="10"/>
      <c r="F489" s="8"/>
      <c r="G489" s="10"/>
    </row>
    <row r="490" spans="2:7" x14ac:dyDescent="0.35">
      <c r="B490" s="2">
        <v>483</v>
      </c>
      <c r="C490" s="8"/>
      <c r="D490" s="8"/>
      <c r="E490" s="10"/>
      <c r="F490" s="8"/>
      <c r="G490" s="10"/>
    </row>
    <row r="491" spans="2:7" x14ac:dyDescent="0.35">
      <c r="B491" s="2">
        <v>484</v>
      </c>
      <c r="C491" s="8"/>
      <c r="D491" s="8"/>
      <c r="E491" s="10"/>
      <c r="F491" s="8"/>
      <c r="G491" s="10"/>
    </row>
    <row r="492" spans="2:7" x14ac:dyDescent="0.35">
      <c r="B492" s="2">
        <v>485</v>
      </c>
      <c r="C492" s="8"/>
      <c r="D492" s="8"/>
      <c r="E492" s="10"/>
      <c r="F492" s="8"/>
      <c r="G492" s="10"/>
    </row>
    <row r="493" spans="2:7" x14ac:dyDescent="0.35">
      <c r="B493" s="2">
        <v>486</v>
      </c>
      <c r="C493" s="8"/>
      <c r="D493" s="8"/>
      <c r="E493" s="10"/>
      <c r="F493" s="8"/>
      <c r="G493" s="10"/>
    </row>
    <row r="494" spans="2:7" x14ac:dyDescent="0.35">
      <c r="B494" s="2">
        <v>487</v>
      </c>
      <c r="C494" s="8"/>
      <c r="D494" s="8"/>
      <c r="E494" s="10"/>
      <c r="F494" s="8"/>
      <c r="G494" s="10"/>
    </row>
    <row r="495" spans="2:7" x14ac:dyDescent="0.35">
      <c r="B495" s="2">
        <v>488</v>
      </c>
      <c r="C495" s="8"/>
      <c r="D495" s="8"/>
      <c r="E495" s="10"/>
      <c r="F495" s="8"/>
      <c r="G495" s="10"/>
    </row>
    <row r="496" spans="2:7" x14ac:dyDescent="0.35">
      <c r="B496" s="2">
        <v>489</v>
      </c>
      <c r="C496" s="8"/>
      <c r="D496" s="8"/>
      <c r="E496" s="10"/>
      <c r="F496" s="8"/>
      <c r="G496" s="10"/>
    </row>
    <row r="497" spans="2:7" x14ac:dyDescent="0.35">
      <c r="B497" s="2">
        <v>490</v>
      </c>
      <c r="C497" s="8"/>
      <c r="D497" s="8"/>
      <c r="E497" s="10"/>
      <c r="F497" s="8"/>
      <c r="G497" s="10"/>
    </row>
    <row r="498" spans="2:7" x14ac:dyDescent="0.35">
      <c r="B498" s="2">
        <v>491</v>
      </c>
      <c r="C498" s="8"/>
      <c r="D498" s="8"/>
      <c r="E498" s="10"/>
      <c r="F498" s="8"/>
      <c r="G498" s="10"/>
    </row>
    <row r="499" spans="2:7" x14ac:dyDescent="0.35">
      <c r="B499" s="2">
        <v>492</v>
      </c>
      <c r="C499" s="8"/>
      <c r="D499" s="8"/>
      <c r="E499" s="10"/>
      <c r="F499" s="8"/>
      <c r="G499" s="10"/>
    </row>
    <row r="500" spans="2:7" x14ac:dyDescent="0.35">
      <c r="B500" s="2">
        <v>493</v>
      </c>
      <c r="C500" s="8"/>
      <c r="D500" s="8"/>
      <c r="E500" s="10"/>
      <c r="F500" s="8"/>
      <c r="G500" s="10"/>
    </row>
    <row r="501" spans="2:7" x14ac:dyDescent="0.35">
      <c r="B501" s="2">
        <v>494</v>
      </c>
      <c r="C501" s="8"/>
      <c r="D501" s="8"/>
      <c r="E501" s="10"/>
      <c r="F501" s="8"/>
      <c r="G501" s="10"/>
    </row>
    <row r="502" spans="2:7" x14ac:dyDescent="0.35">
      <c r="B502" s="2">
        <v>495</v>
      </c>
      <c r="C502" s="8"/>
      <c r="D502" s="8"/>
      <c r="E502" s="10"/>
      <c r="F502" s="8"/>
      <c r="G502" s="10"/>
    </row>
    <row r="503" spans="2:7" x14ac:dyDescent="0.35">
      <c r="B503" s="2">
        <v>496</v>
      </c>
      <c r="C503" s="8"/>
      <c r="D503" s="8"/>
      <c r="E503" s="10"/>
      <c r="F503" s="8"/>
      <c r="G503" s="10"/>
    </row>
    <row r="504" spans="2:7" x14ac:dyDescent="0.35">
      <c r="B504" s="2">
        <v>497</v>
      </c>
      <c r="C504" s="8"/>
      <c r="D504" s="8"/>
      <c r="E504" s="10"/>
      <c r="F504" s="8"/>
      <c r="G504" s="10"/>
    </row>
    <row r="505" spans="2:7" x14ac:dyDescent="0.35">
      <c r="B505" s="2">
        <v>498</v>
      </c>
      <c r="C505" s="8"/>
      <c r="D505" s="8"/>
      <c r="E505" s="10"/>
      <c r="F505" s="8"/>
      <c r="G505" s="10"/>
    </row>
    <row r="506" spans="2:7" x14ac:dyDescent="0.35">
      <c r="B506" s="2">
        <v>499</v>
      </c>
      <c r="C506" s="8"/>
      <c r="D506" s="8"/>
      <c r="E506" s="10"/>
      <c r="F506" s="8"/>
      <c r="G506" s="10"/>
    </row>
    <row r="507" spans="2:7" x14ac:dyDescent="0.35">
      <c r="B507" s="2">
        <v>500</v>
      </c>
      <c r="C507" s="8"/>
      <c r="D507" s="8"/>
      <c r="E507" s="10"/>
      <c r="F507" s="8"/>
      <c r="G507" s="10"/>
    </row>
    <row r="508" spans="2:7" x14ac:dyDescent="0.35">
      <c r="B508" s="1"/>
    </row>
  </sheetData>
  <sheetProtection algorithmName="SHA-512" hashValue="FCdQLDF68RWvNOSYFfksTeG0QPgB+IgcFNL22+BtFoC+J8w2viHy3MZw4TmcETw9iB051LUUxRHaCwtA7T40gw==" saltValue="e835LaMBmEj24GZEV5l42Q==" spinCount="100000" sheet="1" objects="1" scenarios="1"/>
  <dataValidations count="5">
    <dataValidation type="list" allowBlank="1" showInputMessage="1" showErrorMessage="1" errorTitle="Erro" error="O ano informado não é válido." sqref="C8:C24" xr:uid="{00000000-0002-0000-0500-000002000000}">
      <formula1>c_trils</formula1>
    </dataValidation>
    <dataValidation type="list" allowBlank="1" showInputMessage="1" showErrorMessage="1" errorTitle="Erro" error="A resposta informada não é válida." sqref="F8:F507" xr:uid="{00000000-0002-0000-0500-000000000000}">
      <formula1>c_yn</formula1>
    </dataValidation>
    <dataValidation type="list" allowBlank="1" showInputMessage="1" showErrorMessage="1" errorTitle="Erro" error="O Qualis informado não é válido." sqref="D8:D507" xr:uid="{00000000-0002-0000-0500-000001000000}">
      <formula1>c_qual</formula1>
    </dataValidation>
    <dataValidation type="list" allowBlank="1" showInputMessage="1" showErrorMessage="1" errorTitle="Erro" error="O ano informado não é válido" sqref="C25:C507" xr:uid="{00000000-0002-0000-0500-000003000000}">
      <formula1>c_trils</formula1>
    </dataValidation>
    <dataValidation allowBlank="1" showInputMessage="1" showErrorMessage="1" promptTitle="Atenção" prompt="Caso for colar as referências do Lattes ou de outra fonte, por favor, utilize a opção &quot;Colar especial | Texto sem formatação&quot;" sqref="E8:E507" xr:uid="{00000000-0002-0000-0500-000004000000}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2">
    <tabColor theme="3" tint="0.59999389629810485"/>
  </sheetPr>
  <dimension ref="A1:K25"/>
  <sheetViews>
    <sheetView showGridLines="0" workbookViewId="0">
      <selection activeCell="A4" sqref="A4"/>
    </sheetView>
  </sheetViews>
  <sheetFormatPr defaultRowHeight="14.5" x14ac:dyDescent="0.35"/>
  <cols>
    <col min="1" max="1" width="2.54296875" customWidth="1"/>
    <col min="2" max="2" width="12.7265625" customWidth="1"/>
    <col min="3" max="8" width="8.7265625" customWidth="1"/>
    <col min="9" max="9" width="3.7265625" customWidth="1"/>
    <col min="10" max="11" width="9.7265625" customWidth="1"/>
  </cols>
  <sheetData>
    <row r="1" spans="1:11" x14ac:dyDescent="0.35">
      <c r="A1" t="str">
        <f>r_head</f>
        <v>Projeção Dados do quadriênio 2020-2023 para credenciamento de docentes no PPGEQ | 2024</v>
      </c>
    </row>
    <row r="2" spans="1:11" x14ac:dyDescent="0.35">
      <c r="A2" s="9" t="s">
        <v>12</v>
      </c>
    </row>
    <row r="3" spans="1:11" x14ac:dyDescent="0.35">
      <c r="A3" s="1" t="s">
        <v>46</v>
      </c>
    </row>
    <row r="5" spans="1:11" x14ac:dyDescent="0.35">
      <c r="B5" t="s">
        <v>97</v>
      </c>
      <c r="C5" t="str">
        <f>r_name</f>
        <v>Não informado</v>
      </c>
    </row>
    <row r="6" spans="1:11" x14ac:dyDescent="0.35">
      <c r="B6" t="s">
        <v>44</v>
      </c>
      <c r="C6" t="str">
        <f>r_scat</f>
        <v>Permanente (1º credenciamento)</v>
      </c>
    </row>
    <row r="7" spans="1:11" x14ac:dyDescent="0.35">
      <c r="B7" t="s">
        <v>70</v>
      </c>
      <c r="C7" t="str">
        <f>r_oppg</f>
        <v>Não</v>
      </c>
    </row>
    <row r="8" spans="1:11" x14ac:dyDescent="0.35">
      <c r="B8" t="s">
        <v>47</v>
      </c>
      <c r="C8" t="str">
        <f>r_pesq</f>
        <v>Não informado</v>
      </c>
    </row>
    <row r="11" spans="1:11" x14ac:dyDescent="0.35">
      <c r="B11" s="58" t="s">
        <v>100</v>
      </c>
    </row>
    <row r="12" spans="1:11" ht="25" customHeight="1" x14ac:dyDescent="0.35">
      <c r="B12" s="7" t="s">
        <v>17</v>
      </c>
      <c r="C12" s="2" t="str">
        <f t="array" ref="C12:G12">TRANSPOSE(c_qual)</f>
        <v>A1</v>
      </c>
      <c r="D12" s="2" t="str">
        <v>A2</v>
      </c>
      <c r="E12" s="2" t="str">
        <v>A3</v>
      </c>
      <c r="F12" s="2" t="str">
        <v>A4</v>
      </c>
      <c r="G12" s="2" t="str">
        <v>B1</v>
      </c>
      <c r="H12" s="2" t="s">
        <v>19</v>
      </c>
      <c r="K12" s="2" t="s">
        <v>13</v>
      </c>
    </row>
    <row r="13" spans="1:11" ht="25" customHeight="1" x14ac:dyDescent="0.35">
      <c r="B13" s="2">
        <f t="array" ref="B13:B16">c_trils</f>
        <v>2020</v>
      </c>
      <c r="C13" s="75">
        <f t="shared" ref="C13:G16" si="0">COUNTIFS(d_yr, "=" &amp; $B13, d_qual, "=" &amp; C$12)</f>
        <v>0</v>
      </c>
      <c r="D13" s="75">
        <f t="shared" si="0"/>
        <v>0</v>
      </c>
      <c r="E13" s="75">
        <f t="shared" si="0"/>
        <v>0</v>
      </c>
      <c r="F13" s="75">
        <f t="shared" si="0"/>
        <v>0</v>
      </c>
      <c r="G13" s="75">
        <f t="shared" si="0"/>
        <v>0</v>
      </c>
      <c r="H13" s="76">
        <f>SUM(C13:G13)</f>
        <v>0</v>
      </c>
      <c r="J13" s="2">
        <f t="array" ref="J13:J16">c_trils</f>
        <v>2020</v>
      </c>
      <c r="K13" s="77">
        <f>ROUND(C13 * 1 + D13 * 0.85 + E13 * 0.75 + F13 * 0.65 + G13 * 0.5, 2)</f>
        <v>0</v>
      </c>
    </row>
    <row r="14" spans="1:11" ht="25" customHeight="1" x14ac:dyDescent="0.35">
      <c r="B14" s="2">
        <v>2021</v>
      </c>
      <c r="C14" s="75">
        <f t="shared" si="0"/>
        <v>0</v>
      </c>
      <c r="D14" s="75">
        <f t="shared" si="0"/>
        <v>0</v>
      </c>
      <c r="E14" s="75">
        <f t="shared" si="0"/>
        <v>0</v>
      </c>
      <c r="F14" s="75">
        <f t="shared" si="0"/>
        <v>0</v>
      </c>
      <c r="G14" s="75">
        <f t="shared" si="0"/>
        <v>0</v>
      </c>
      <c r="H14" s="76">
        <f>SUM(C14:G14)</f>
        <v>0</v>
      </c>
      <c r="J14" s="2">
        <v>2021</v>
      </c>
      <c r="K14" s="77">
        <f t="shared" ref="K14:K16" si="1">ROUND(C14 * 1 + D14 * 0.85 + E14 * 0.75 + F14 * 0.65 + G14 * 0.5, 2)</f>
        <v>0</v>
      </c>
    </row>
    <row r="15" spans="1:11" ht="25" customHeight="1" x14ac:dyDescent="0.35">
      <c r="B15" s="2">
        <v>2022</v>
      </c>
      <c r="C15" s="75">
        <f t="shared" si="0"/>
        <v>0</v>
      </c>
      <c r="D15" s="75">
        <f t="shared" si="0"/>
        <v>0</v>
      </c>
      <c r="E15" s="75">
        <f t="shared" si="0"/>
        <v>0</v>
      </c>
      <c r="F15" s="75">
        <f t="shared" si="0"/>
        <v>0</v>
      </c>
      <c r="G15" s="75">
        <f t="shared" si="0"/>
        <v>0</v>
      </c>
      <c r="H15" s="76">
        <f>SUM(C15:G15)</f>
        <v>0</v>
      </c>
      <c r="J15" s="2">
        <v>2022</v>
      </c>
      <c r="K15" s="77">
        <f t="shared" si="1"/>
        <v>0</v>
      </c>
    </row>
    <row r="16" spans="1:11" ht="25" customHeight="1" x14ac:dyDescent="0.35">
      <c r="B16" s="2">
        <v>2023</v>
      </c>
      <c r="C16" s="75">
        <f t="shared" si="0"/>
        <v>0</v>
      </c>
      <c r="D16" s="75">
        <f t="shared" si="0"/>
        <v>0</v>
      </c>
      <c r="E16" s="75">
        <f t="shared" si="0"/>
        <v>0</v>
      </c>
      <c r="F16" s="75">
        <f t="shared" si="0"/>
        <v>0</v>
      </c>
      <c r="G16" s="75">
        <f t="shared" si="0"/>
        <v>0</v>
      </c>
      <c r="H16" s="76">
        <f>SUM(C16:G16)</f>
        <v>0</v>
      </c>
      <c r="J16" s="2">
        <v>2023</v>
      </c>
      <c r="K16" s="77">
        <f t="shared" si="1"/>
        <v>0</v>
      </c>
    </row>
    <row r="17" spans="2:11" ht="25" customHeight="1" x14ac:dyDescent="0.35">
      <c r="B17" s="2" t="s">
        <v>19</v>
      </c>
      <c r="C17" s="2">
        <f>SUM(C13:C16)</f>
        <v>0</v>
      </c>
      <c r="D17" s="2">
        <f t="shared" ref="D17:G17" si="2">SUM(D13:D16)</f>
        <v>0</v>
      </c>
      <c r="E17" s="2">
        <f t="shared" si="2"/>
        <v>0</v>
      </c>
      <c r="F17" s="2">
        <f t="shared" si="2"/>
        <v>0</v>
      </c>
      <c r="G17" s="2">
        <f t="shared" si="2"/>
        <v>0</v>
      </c>
      <c r="H17" s="2">
        <f>SUM(H13:H16)</f>
        <v>0</v>
      </c>
      <c r="J17" s="2" t="s">
        <v>20</v>
      </c>
      <c r="K17" s="78">
        <f>ROUND(AVERAGE(K13:K16), 2)</f>
        <v>0</v>
      </c>
    </row>
    <row r="18" spans="2:11" ht="25" customHeight="1" x14ac:dyDescent="0.35"/>
    <row r="19" spans="2:11" ht="25" customHeight="1" x14ac:dyDescent="0.35">
      <c r="B19" s="59" t="s">
        <v>99</v>
      </c>
      <c r="J19" s="25"/>
      <c r="K19" s="25"/>
    </row>
    <row r="20" spans="2:11" ht="25" customHeight="1" x14ac:dyDescent="0.35">
      <c r="B20" s="55" t="s">
        <v>17</v>
      </c>
      <c r="C20" s="47" t="str">
        <f t="array" ref="C20:G20">TRANSPOSE(c_qual)</f>
        <v>A1</v>
      </c>
      <c r="D20" s="47" t="str">
        <v>A2</v>
      </c>
      <c r="E20" s="47" t="str">
        <v>A3</v>
      </c>
      <c r="F20" s="47" t="str">
        <v>A4</v>
      </c>
      <c r="G20" s="47" t="str">
        <v>B1</v>
      </c>
      <c r="H20" s="47" t="s">
        <v>19</v>
      </c>
      <c r="J20" s="25"/>
      <c r="K20" s="47" t="s">
        <v>9</v>
      </c>
    </row>
    <row r="21" spans="2:11" ht="25" customHeight="1" x14ac:dyDescent="0.35">
      <c r="B21" s="47">
        <f t="array" ref="B21:B24">c_trils</f>
        <v>2020</v>
      </c>
      <c r="C21" s="72">
        <f t="shared" ref="C21:G24" si="3">COUNTIFS(d_yr, "=" &amp; $B21, d_qual, "=" &amp; C$20, d_yn, "=" &amp; c_y)</f>
        <v>0</v>
      </c>
      <c r="D21" s="72">
        <f t="shared" si="3"/>
        <v>0</v>
      </c>
      <c r="E21" s="72">
        <f t="shared" si="3"/>
        <v>0</v>
      </c>
      <c r="F21" s="72">
        <f t="shared" si="3"/>
        <v>0</v>
      </c>
      <c r="G21" s="72">
        <f t="shared" si="3"/>
        <v>0</v>
      </c>
      <c r="H21" s="73">
        <f>SUM(C21:G21)</f>
        <v>0</v>
      </c>
      <c r="J21" s="74">
        <f t="array" ref="J21:J24">c_trils</f>
        <v>2020</v>
      </c>
      <c r="K21" s="79">
        <f>ROUND((C21 * 1 + D21 * 0.85 + E21 * 0.75 + F21 * 0.65 + G21 * 0.5) / cfg!C49, 2)</f>
        <v>0</v>
      </c>
    </row>
    <row r="22" spans="2:11" ht="25" customHeight="1" x14ac:dyDescent="0.35">
      <c r="B22" s="47">
        <v>2021</v>
      </c>
      <c r="C22" s="72">
        <f t="shared" si="3"/>
        <v>0</v>
      </c>
      <c r="D22" s="72">
        <f t="shared" si="3"/>
        <v>0</v>
      </c>
      <c r="E22" s="72">
        <f t="shared" si="3"/>
        <v>0</v>
      </c>
      <c r="F22" s="72">
        <f t="shared" si="3"/>
        <v>0</v>
      </c>
      <c r="G22" s="72">
        <f t="shared" si="3"/>
        <v>0</v>
      </c>
      <c r="H22" s="73">
        <f>SUM(C22:G22)</f>
        <v>0</v>
      </c>
      <c r="J22" s="74">
        <v>2021</v>
      </c>
      <c r="K22" s="79">
        <f>ROUND((C22 * 1 + D22 * 0.85 + E22 * 0.75 + F22 * 0.65 + G22 * 0.5) / cfg!C50, 2)</f>
        <v>0</v>
      </c>
    </row>
    <row r="23" spans="2:11" ht="25" customHeight="1" x14ac:dyDescent="0.35">
      <c r="B23" s="47">
        <v>2022</v>
      </c>
      <c r="C23" s="72">
        <f t="shared" si="3"/>
        <v>0</v>
      </c>
      <c r="D23" s="72">
        <f t="shared" si="3"/>
        <v>0</v>
      </c>
      <c r="E23" s="72">
        <f t="shared" si="3"/>
        <v>0</v>
      </c>
      <c r="F23" s="72">
        <f t="shared" si="3"/>
        <v>0</v>
      </c>
      <c r="G23" s="72">
        <f t="shared" si="3"/>
        <v>0</v>
      </c>
      <c r="H23" s="73">
        <f>SUM(C23:G23)</f>
        <v>0</v>
      </c>
      <c r="J23" s="74">
        <v>2022</v>
      </c>
      <c r="K23" s="79">
        <f>ROUND((C23 * 1 + D23 * 0.85 + E23 * 0.75 + F23 * 0.65 + G23 * 0.5) / cfg!C51, 2)</f>
        <v>0</v>
      </c>
    </row>
    <row r="24" spans="2:11" ht="25" customHeight="1" x14ac:dyDescent="0.35">
      <c r="B24" s="47">
        <v>2023</v>
      </c>
      <c r="C24" s="72">
        <f t="shared" si="3"/>
        <v>0</v>
      </c>
      <c r="D24" s="72">
        <f t="shared" si="3"/>
        <v>0</v>
      </c>
      <c r="E24" s="72">
        <f t="shared" si="3"/>
        <v>0</v>
      </c>
      <c r="F24" s="72">
        <f t="shared" si="3"/>
        <v>0</v>
      </c>
      <c r="G24" s="72">
        <f t="shared" si="3"/>
        <v>0</v>
      </c>
      <c r="H24" s="73">
        <f>SUM(C24:G24)</f>
        <v>0</v>
      </c>
      <c r="J24" s="74">
        <v>2023</v>
      </c>
      <c r="K24" s="79">
        <f>ROUND((C24 * 1 + D24 * 0.85 + E24 * 0.75 + F24 * 0.65 + G24 * 0.5) / cfg!C52, 2)</f>
        <v>0</v>
      </c>
    </row>
    <row r="25" spans="2:11" ht="25" customHeight="1" x14ac:dyDescent="0.35">
      <c r="B25" s="47" t="s">
        <v>19</v>
      </c>
      <c r="C25" s="47">
        <f>SUM(C21:C24)</f>
        <v>0</v>
      </c>
      <c r="D25" s="47">
        <f t="shared" ref="D25:G25" si="4">SUM(D21:D24)</f>
        <v>0</v>
      </c>
      <c r="E25" s="47">
        <f t="shared" si="4"/>
        <v>0</v>
      </c>
      <c r="F25" s="47">
        <f t="shared" si="4"/>
        <v>0</v>
      </c>
      <c r="G25" s="47">
        <f t="shared" si="4"/>
        <v>0</v>
      </c>
      <c r="H25" s="47">
        <f>SUM(H21:H24)</f>
        <v>0</v>
      </c>
      <c r="J25" s="74" t="s">
        <v>20</v>
      </c>
      <c r="K25" s="79">
        <f>ROUND(AVERAGE(K21:K24), 2)</f>
        <v>0</v>
      </c>
    </row>
  </sheetData>
  <conditionalFormatting sqref="C13:G16">
    <cfRule type="cellIs" dxfId="6" priority="1" operator="greaterThan">
      <formula>0</formula>
    </cfRule>
  </conditionalFormatting>
  <conditionalFormatting sqref="C21:G24">
    <cfRule type="cellIs" dxfId="5" priority="2" operator="greaterThan">
      <formula>0</formula>
    </cfRule>
  </conditionalFormatting>
  <pageMargins left="0.39370078740157483" right="0.39370078740157483" top="0.78740157480314965" bottom="0.78740157480314965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stopIfTrue="1" id="{2E7CFAB1-0318-4A18-9AF2-51636CE383C1}">
            <xm:f>AND(r_hcrep = c_y, $K$17 &gt;= cfg!$C$10)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2" stopIfTrue="1" id="{AEC42874-423B-4082-8712-D502B6451345}">
            <xm:f>AND(r_hcpe1 = c_y, $K$17 &gt;= cfg!$C$11)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" stopIfTrue="1" id="{E1A4C191-1FB7-44D8-AB09-46C8FA046684}">
            <xm:f>AND(r_hcco = c_y, $K$17 &gt;= cfg!$C$12)</xm:f>
            <x14:dxf>
              <fill>
                <patternFill>
                  <bgColor theme="8" tint="0.59996337778862885"/>
                </patternFill>
              </fill>
            </x14:dxf>
          </x14:cfRule>
          <xm:sqref>K17</xm:sqref>
        </x14:conditionalFormatting>
        <x14:conditionalFormatting xmlns:xm="http://schemas.microsoft.com/office/excel/2006/main">
          <x14:cfRule type="cellIs" priority="5" stopIfTrue="1" operator="greaterThanOrEqual" id="{9C7F0E57-D33B-4620-8ABE-4B5A2CE2DEC6}">
            <xm:f>cfg!$B$10</xm:f>
            <x14:dxf>
              <fill>
                <patternFill>
                  <bgColor theme="8" tint="0.59996337778862885"/>
                </patternFill>
              </fill>
            </x14:dxf>
          </x14:cfRule>
          <x14:cfRule type="cellIs" priority="13" operator="lessThan" id="{6A425D27-3B84-4A04-850D-7788ED402AE7}">
            <xm:f>cfg!$B$10</xm:f>
            <x14:dxf>
              <fill>
                <patternFill>
                  <bgColor rgb="FFFFC000"/>
                </patternFill>
              </fill>
            </x14:dxf>
          </x14:cfRule>
          <xm:sqref>K25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3">
    <tabColor rgb="FFFFC000"/>
  </sheetPr>
  <dimension ref="A1:D10"/>
  <sheetViews>
    <sheetView showGridLines="0" workbookViewId="0">
      <selection activeCell="K20" sqref="K20"/>
    </sheetView>
  </sheetViews>
  <sheetFormatPr defaultRowHeight="14.5" x14ac:dyDescent="0.35"/>
  <cols>
    <col min="1" max="1" width="2.54296875" customWidth="1"/>
    <col min="2" max="2" width="8.7265625" customWidth="1"/>
    <col min="3" max="4" width="37.7265625" customWidth="1"/>
  </cols>
  <sheetData>
    <row r="1" spans="1:4" x14ac:dyDescent="0.35">
      <c r="A1" t="s">
        <v>166</v>
      </c>
    </row>
    <row r="3" spans="1:4" x14ac:dyDescent="0.35">
      <c r="B3" s="4" t="s">
        <v>14</v>
      </c>
      <c r="C3" s="6" t="s">
        <v>15</v>
      </c>
      <c r="D3" s="6" t="s">
        <v>16</v>
      </c>
    </row>
    <row r="4" spans="1:4" x14ac:dyDescent="0.35">
      <c r="B4" s="4" t="s">
        <v>6</v>
      </c>
      <c r="C4" s="5" t="s">
        <v>84</v>
      </c>
      <c r="D4" s="5" t="s">
        <v>85</v>
      </c>
    </row>
    <row r="5" spans="1:4" x14ac:dyDescent="0.35">
      <c r="B5" s="4" t="s">
        <v>7</v>
      </c>
      <c r="C5" s="5" t="s">
        <v>86</v>
      </c>
      <c r="D5" s="5" t="s">
        <v>87</v>
      </c>
    </row>
    <row r="6" spans="1:4" x14ac:dyDescent="0.35">
      <c r="B6" s="4" t="s">
        <v>149</v>
      </c>
      <c r="C6" s="5" t="s">
        <v>88</v>
      </c>
      <c r="D6" s="5" t="s">
        <v>89</v>
      </c>
    </row>
    <row r="7" spans="1:4" x14ac:dyDescent="0.35">
      <c r="B7" s="4" t="s">
        <v>150</v>
      </c>
      <c r="C7" s="5" t="s">
        <v>90</v>
      </c>
      <c r="D7" s="5" t="s">
        <v>91</v>
      </c>
    </row>
    <row r="8" spans="1:4" x14ac:dyDescent="0.35">
      <c r="B8" s="4" t="s">
        <v>8</v>
      </c>
      <c r="C8" s="5" t="s">
        <v>92</v>
      </c>
      <c r="D8" s="5" t="s">
        <v>92</v>
      </c>
    </row>
    <row r="10" spans="1:4" x14ac:dyDescent="0.35">
      <c r="B10" t="s">
        <v>93</v>
      </c>
    </row>
  </sheetData>
  <sheetProtection sheet="1" objects="1" scenarios="1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4"/>
  <dimension ref="A1:N53"/>
  <sheetViews>
    <sheetView workbookViewId="0">
      <selection activeCell="B32" sqref="B32"/>
    </sheetView>
  </sheetViews>
  <sheetFormatPr defaultRowHeight="14.5" x14ac:dyDescent="0.35"/>
  <cols>
    <col min="1" max="1" width="32.453125" customWidth="1"/>
    <col min="2" max="2" width="13.453125" customWidth="1"/>
    <col min="10" max="10" width="31" customWidth="1"/>
    <col min="11" max="11" width="73.54296875" customWidth="1"/>
    <col min="12" max="12" width="8.7265625" customWidth="1"/>
  </cols>
  <sheetData>
    <row r="1" spans="1:14" x14ac:dyDescent="0.35">
      <c r="A1" t="s">
        <v>0</v>
      </c>
    </row>
    <row r="3" spans="1:14" x14ac:dyDescent="0.35">
      <c r="A3" s="11">
        <v>2024</v>
      </c>
      <c r="B3" t="s">
        <v>1</v>
      </c>
      <c r="G3" t="s">
        <v>10</v>
      </c>
      <c r="H3" s="27" t="s">
        <v>154</v>
      </c>
      <c r="I3" s="27"/>
      <c r="J3" s="27"/>
    </row>
    <row r="4" spans="1:14" x14ac:dyDescent="0.35">
      <c r="A4" s="11" t="str">
        <f>c_yr - 4 &amp; "-" &amp; c_yr - 1</f>
        <v>2020-2023</v>
      </c>
      <c r="B4" t="s">
        <v>147</v>
      </c>
      <c r="G4" t="s">
        <v>146</v>
      </c>
      <c r="H4" t="s">
        <v>11</v>
      </c>
      <c r="I4" t="s">
        <v>23</v>
      </c>
      <c r="J4" t="s">
        <v>42</v>
      </c>
      <c r="K4" t="s">
        <v>51</v>
      </c>
      <c r="L4" t="s">
        <v>103</v>
      </c>
      <c r="M4" t="s">
        <v>102</v>
      </c>
      <c r="N4" t="s">
        <v>83</v>
      </c>
    </row>
    <row r="5" spans="1:14" x14ac:dyDescent="0.35">
      <c r="A5" s="11" t="str">
        <f>c_yr - 4 &amp; ", " &amp; c_yr - 3 &amp; ", " &amp; c_yr - 2 &amp; " e " &amp; c_yr - 1</f>
        <v>2020, 2021, 2022 e 2023</v>
      </c>
      <c r="B5" t="s">
        <v>148</v>
      </c>
      <c r="G5" s="15">
        <f>c_yr - 4</f>
        <v>2020</v>
      </c>
      <c r="H5" s="12" t="s">
        <v>6</v>
      </c>
      <c r="I5" s="15" t="s">
        <v>24</v>
      </c>
      <c r="J5" s="15" t="s">
        <v>29</v>
      </c>
      <c r="K5" s="12" t="s">
        <v>52</v>
      </c>
      <c r="L5" t="s">
        <v>104</v>
      </c>
      <c r="M5" s="12" t="s">
        <v>79</v>
      </c>
      <c r="N5" s="12" t="s">
        <v>80</v>
      </c>
    </row>
    <row r="6" spans="1:14" x14ac:dyDescent="0.35">
      <c r="G6" s="16">
        <f>c_yr - 3</f>
        <v>2021</v>
      </c>
      <c r="H6" s="13" t="s">
        <v>7</v>
      </c>
      <c r="I6" s="17" t="s">
        <v>25</v>
      </c>
      <c r="J6" s="16" t="s">
        <v>43</v>
      </c>
      <c r="K6" s="13" t="s">
        <v>53</v>
      </c>
      <c r="L6" t="s">
        <v>105</v>
      </c>
      <c r="M6" s="14" t="s">
        <v>81</v>
      </c>
      <c r="N6" s="13" t="s">
        <v>134</v>
      </c>
    </row>
    <row r="7" spans="1:14" x14ac:dyDescent="0.35">
      <c r="A7" t="s">
        <v>26</v>
      </c>
      <c r="G7" s="16">
        <f>c_yr - 2</f>
        <v>2022</v>
      </c>
      <c r="H7" s="13" t="s">
        <v>149</v>
      </c>
      <c r="J7" s="16" t="s">
        <v>31</v>
      </c>
      <c r="K7" s="13" t="s">
        <v>54</v>
      </c>
      <c r="L7" t="s">
        <v>106</v>
      </c>
      <c r="N7" s="13" t="s">
        <v>32</v>
      </c>
    </row>
    <row r="8" spans="1:14" x14ac:dyDescent="0.35">
      <c r="B8" s="88" t="s">
        <v>28</v>
      </c>
      <c r="C8" s="88"/>
      <c r="G8" s="17">
        <f>c_yr - 1</f>
        <v>2023</v>
      </c>
      <c r="H8" s="13" t="s">
        <v>150</v>
      </c>
      <c r="J8" s="17" t="s">
        <v>142</v>
      </c>
      <c r="K8" s="13" t="s">
        <v>55</v>
      </c>
      <c r="L8" t="s">
        <v>107</v>
      </c>
      <c r="N8" s="14" t="s">
        <v>82</v>
      </c>
    </row>
    <row r="9" spans="1:14" x14ac:dyDescent="0.35">
      <c r="A9" t="s">
        <v>27</v>
      </c>
      <c r="B9" s="66" t="s">
        <v>9</v>
      </c>
      <c r="C9" s="66" t="s">
        <v>13</v>
      </c>
      <c r="D9" t="s">
        <v>34</v>
      </c>
      <c r="H9" s="14" t="s">
        <v>8</v>
      </c>
      <c r="K9" s="13" t="s">
        <v>56</v>
      </c>
      <c r="L9" t="s">
        <v>108</v>
      </c>
    </row>
    <row r="10" spans="1:14" x14ac:dyDescent="0.35">
      <c r="A10" t="s">
        <v>29</v>
      </c>
      <c r="B10" s="68">
        <v>1</v>
      </c>
      <c r="C10" s="66">
        <v>1.5</v>
      </c>
      <c r="D10" s="23"/>
      <c r="K10" s="13" t="s">
        <v>57</v>
      </c>
      <c r="L10" t="s">
        <v>109</v>
      </c>
    </row>
    <row r="11" spans="1:14" x14ac:dyDescent="0.35">
      <c r="A11" t="s">
        <v>43</v>
      </c>
      <c r="B11" s="67" t="s">
        <v>30</v>
      </c>
      <c r="C11" s="66">
        <v>1.5</v>
      </c>
      <c r="D11" s="22"/>
      <c r="K11" s="13" t="s">
        <v>58</v>
      </c>
      <c r="L11" t="s">
        <v>110</v>
      </c>
    </row>
    <row r="12" spans="1:14" x14ac:dyDescent="0.35">
      <c r="A12" t="s">
        <v>31</v>
      </c>
      <c r="B12" s="67" t="s">
        <v>30</v>
      </c>
      <c r="C12" s="66">
        <v>0.8</v>
      </c>
      <c r="D12" s="20"/>
      <c r="K12" s="13" t="s">
        <v>59</v>
      </c>
      <c r="L12" t="s">
        <v>111</v>
      </c>
    </row>
    <row r="13" spans="1:14" x14ac:dyDescent="0.35">
      <c r="A13" t="s">
        <v>32</v>
      </c>
      <c r="B13" s="67" t="s">
        <v>30</v>
      </c>
      <c r="C13" s="66">
        <v>0.4</v>
      </c>
      <c r="D13" s="21"/>
      <c r="E13" t="s">
        <v>101</v>
      </c>
      <c r="K13" s="13" t="s">
        <v>60</v>
      </c>
      <c r="L13" t="s">
        <v>112</v>
      </c>
    </row>
    <row r="14" spans="1:14" x14ac:dyDescent="0.35">
      <c r="A14" t="s">
        <v>33</v>
      </c>
      <c r="D14" s="19"/>
      <c r="K14" s="13" t="s">
        <v>61</v>
      </c>
      <c r="L14" t="s">
        <v>113</v>
      </c>
    </row>
    <row r="15" spans="1:14" x14ac:dyDescent="0.35">
      <c r="K15" s="14" t="s">
        <v>62</v>
      </c>
      <c r="L15" t="s">
        <v>114</v>
      </c>
    </row>
    <row r="17" spans="1:4" x14ac:dyDescent="0.35">
      <c r="A17" t="s">
        <v>18</v>
      </c>
    </row>
    <row r="19" spans="1:4" x14ac:dyDescent="0.35">
      <c r="A19" t="s">
        <v>35</v>
      </c>
      <c r="B19" s="11" t="str">
        <f>"Projeção Dados do quadriênio " &amp; c_tri1 &amp; " para credenciamento de docentes no PPGEQ | " &amp; c_yr</f>
        <v>Projeção Dados do quadriênio 2020-2023 para credenciamento de docentes no PPGEQ | 2024</v>
      </c>
    </row>
    <row r="20" spans="1:4" x14ac:dyDescent="0.35">
      <c r="A20" t="s">
        <v>151</v>
      </c>
      <c r="B20" s="11" t="str">
        <f>"Credenciamento " &amp; c_yr &amp; " - Nome do Docente"</f>
        <v>Credenciamento 2024 - Nome do Docente</v>
      </c>
    </row>
    <row r="21" spans="1:4" x14ac:dyDescent="0.35">
      <c r="A21" t="s">
        <v>152</v>
      </c>
      <c r="B21" s="11" t="str">
        <f>"ppgeq_credenciamento_" &amp; c_yr &amp; "_NomeDoDocente.xlsx"</f>
        <v>ppgeq_credenciamento_2024_NomeDoDocente.xlsx</v>
      </c>
    </row>
    <row r="23" spans="1:4" x14ac:dyDescent="0.35">
      <c r="A23" t="s">
        <v>21</v>
      </c>
      <c r="B23" s="11" t="str">
        <f>IF(TRIM(passo1!B6) = "", "Não informado", D32)</f>
        <v>Não informado</v>
      </c>
    </row>
    <row r="24" spans="1:4" x14ac:dyDescent="0.35">
      <c r="D24" t="str">
        <f>PROPER(TRIM(passo1!B6))</f>
        <v/>
      </c>
    </row>
    <row r="25" spans="1:4" x14ac:dyDescent="0.35">
      <c r="C25" t="s">
        <v>155</v>
      </c>
      <c r="D25" t="str">
        <f>SUBSTITUTE(D24, C25, LOWER(C25))</f>
        <v/>
      </c>
    </row>
    <row r="26" spans="1:4" x14ac:dyDescent="0.35">
      <c r="C26" t="s">
        <v>156</v>
      </c>
      <c r="D26" t="str">
        <f t="shared" ref="D26:D32" si="0">SUBSTITUTE(D25, C26, LOWER(C26))</f>
        <v/>
      </c>
    </row>
    <row r="27" spans="1:4" x14ac:dyDescent="0.35">
      <c r="C27" t="s">
        <v>157</v>
      </c>
      <c r="D27" t="str">
        <f t="shared" si="0"/>
        <v/>
      </c>
    </row>
    <row r="28" spans="1:4" x14ac:dyDescent="0.35">
      <c r="C28" t="s">
        <v>158</v>
      </c>
      <c r="D28" t="str">
        <f t="shared" si="0"/>
        <v/>
      </c>
    </row>
    <row r="29" spans="1:4" x14ac:dyDescent="0.35">
      <c r="C29" t="s">
        <v>159</v>
      </c>
      <c r="D29" t="str">
        <f t="shared" si="0"/>
        <v/>
      </c>
    </row>
    <row r="30" spans="1:4" x14ac:dyDescent="0.35">
      <c r="C30" t="s">
        <v>160</v>
      </c>
      <c r="D30" t="str">
        <f t="shared" si="0"/>
        <v/>
      </c>
    </row>
    <row r="31" spans="1:4" x14ac:dyDescent="0.35">
      <c r="B31" t="s">
        <v>163</v>
      </c>
      <c r="C31" t="s">
        <v>162</v>
      </c>
      <c r="D31" t="str">
        <f t="shared" si="0"/>
        <v/>
      </c>
    </row>
    <row r="32" spans="1:4" x14ac:dyDescent="0.35">
      <c r="C32" t="s">
        <v>161</v>
      </c>
      <c r="D32" t="str">
        <f t="shared" si="0"/>
        <v/>
      </c>
    </row>
    <row r="34" spans="1:9" x14ac:dyDescent="0.35">
      <c r="A34" t="s">
        <v>41</v>
      </c>
      <c r="B34" s="11" t="str">
        <f>IF(TRIM(passo4!B6) = "", "Não informada", passo4!B6)</f>
        <v>Permanente (1º credenciamento)</v>
      </c>
    </row>
    <row r="35" spans="1:9" x14ac:dyDescent="0.35">
      <c r="A35" t="s">
        <v>94</v>
      </c>
      <c r="B35" s="11" t="str">
        <f>IF(r_scat = J5, c_y, c_n)</f>
        <v>Não</v>
      </c>
    </row>
    <row r="36" spans="1:9" x14ac:dyDescent="0.35">
      <c r="A36" t="s">
        <v>95</v>
      </c>
      <c r="B36" s="11" t="str">
        <f>IF(r_scat = J6, c_y, c_n)</f>
        <v>Sim</v>
      </c>
    </row>
    <row r="37" spans="1:9" x14ac:dyDescent="0.35">
      <c r="A37" t="s">
        <v>96</v>
      </c>
      <c r="B37" s="11" t="str">
        <f>IF(r_scat = J7, c_y, c_n)</f>
        <v>Não</v>
      </c>
    </row>
    <row r="38" spans="1:9" x14ac:dyDescent="0.35">
      <c r="A38" t="s">
        <v>143</v>
      </c>
      <c r="B38" s="11" t="str">
        <f>IF(r_scat = J8, c_y, c_n)</f>
        <v>Não</v>
      </c>
    </row>
    <row r="40" spans="1:9" x14ac:dyDescent="0.35">
      <c r="A40" t="s">
        <v>65</v>
      </c>
      <c r="B40" s="11" t="str">
        <f>IF(TRIM(passo2!B6) = "", "Não informado", IF(TRIM(passo2!B6) = c_n, c_n,  I40))</f>
        <v>Não</v>
      </c>
      <c r="C40">
        <f>IF(TRIM(passo2!C11) = "", 0, 1)</f>
        <v>0</v>
      </c>
      <c r="D40">
        <f>IF(TRIM(passo2!C12) = "", 0, 1)</f>
        <v>0</v>
      </c>
      <c r="E40">
        <f>IF(TRIM(passo2!C13) = "", 0, 1)</f>
        <v>0</v>
      </c>
      <c r="F40">
        <f>IF(TRIM(passo2!C14) = "", 0, 1)</f>
        <v>0</v>
      </c>
      <c r="G40">
        <f>IF(TRIM(passo2!C15) = "", 0, 1)</f>
        <v>0</v>
      </c>
      <c r="H40" s="11">
        <f>SUM(C40:G40)</f>
        <v>0</v>
      </c>
      <c r="I40" t="str">
        <f>IF(H40 = 0, "Sim, mas não informou o(s) PPG(s) de que participa",  "Sim (" &amp; H40 &amp; ")")</f>
        <v>Sim, mas não informou o(s) PPG(s) de que participa</v>
      </c>
    </row>
    <row r="42" spans="1:9" x14ac:dyDescent="0.35">
      <c r="A42" t="s">
        <v>126</v>
      </c>
      <c r="B42" t="str">
        <f>TRIM(passo3!B6)</f>
        <v/>
      </c>
    </row>
    <row r="43" spans="1:9" x14ac:dyDescent="0.35">
      <c r="A43" t="s">
        <v>127</v>
      </c>
      <c r="B43" t="str">
        <f>TRIM(passo3!B10)</f>
        <v/>
      </c>
    </row>
    <row r="44" spans="1:9" x14ac:dyDescent="0.35">
      <c r="A44" t="s">
        <v>48</v>
      </c>
      <c r="B44" s="11" t="str">
        <f>IF(B42 = "", "Não informado", IF(B42 = c_n, c_n, IF(B43 = "", "Sim (modalidade/nível não informado)", B43)))</f>
        <v>Não informado</v>
      </c>
    </row>
    <row r="45" spans="1:9" x14ac:dyDescent="0.35">
      <c r="A45" t="s">
        <v>128</v>
      </c>
      <c r="B45" s="11" t="str">
        <f>IF(B42 = "", "Não informado", IF(B42 = c_n, c_n, IF(B43 = "", "Sim (NI)", "Sim (" &amp; C45 &amp; ")")))</f>
        <v>Não informado</v>
      </c>
      <c r="C45" t="str">
        <f>IF(ISNA(D45), "NI", D45)</f>
        <v>NI</v>
      </c>
      <c r="D45" t="str">
        <f>IF(B43 = "", "NI", VLOOKUP(B43, K5:L15, 2, FALSE))</f>
        <v>NI</v>
      </c>
    </row>
    <row r="47" spans="1:9" x14ac:dyDescent="0.35">
      <c r="A47" t="s">
        <v>129</v>
      </c>
    </row>
    <row r="48" spans="1:9" x14ac:dyDescent="0.35">
      <c r="A48" t="str">
        <f t="array" ref="A48:A52">passo4!B11:B15</f>
        <v>Ano</v>
      </c>
      <c r="B48" t="str">
        <f t="array" ref="B48:B52">passo4!C11:C15</f>
        <v>Nº de alunos</v>
      </c>
      <c r="C48" t="s">
        <v>98</v>
      </c>
    </row>
    <row r="49" spans="1:3" x14ac:dyDescent="0.35">
      <c r="A49">
        <v>2020</v>
      </c>
      <c r="B49">
        <v>0</v>
      </c>
      <c r="C49" s="11">
        <f>IF(OR(TRIM(B49) = "", NOT(ISNUMBER(B49))), 2, IF(B49 &lt; 2, 2, B49))</f>
        <v>2</v>
      </c>
    </row>
    <row r="50" spans="1:3" x14ac:dyDescent="0.35">
      <c r="A50">
        <v>2021</v>
      </c>
      <c r="B50">
        <v>0</v>
      </c>
      <c r="C50" s="11">
        <f t="shared" ref="C50:C52" si="1">IF(OR(TRIM(B50) = "", NOT(ISNUMBER(B50))), 2, IF(B50 &lt; 2, 2, B50))</f>
        <v>2</v>
      </c>
    </row>
    <row r="51" spans="1:3" x14ac:dyDescent="0.35">
      <c r="A51">
        <v>2022</v>
      </c>
      <c r="B51">
        <v>0</v>
      </c>
      <c r="C51" s="11">
        <f t="shared" si="1"/>
        <v>2</v>
      </c>
    </row>
    <row r="52" spans="1:3" x14ac:dyDescent="0.35">
      <c r="A52">
        <v>2023</v>
      </c>
      <c r="B52">
        <v>0</v>
      </c>
      <c r="C52" s="11">
        <f t="shared" si="1"/>
        <v>2</v>
      </c>
    </row>
    <row r="53" spans="1:3" x14ac:dyDescent="0.35">
      <c r="B53">
        <f>SUM(B49:B52)</f>
        <v>0</v>
      </c>
    </row>
  </sheetData>
  <mergeCells count="1">
    <mergeCell ref="B8:C8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33</vt:i4>
      </vt:variant>
    </vt:vector>
  </HeadingPairs>
  <TitlesOfParts>
    <vt:vector size="43" baseType="lpstr">
      <vt:lpstr>intro</vt:lpstr>
      <vt:lpstr>passo1</vt:lpstr>
      <vt:lpstr>passo2</vt:lpstr>
      <vt:lpstr>passo3</vt:lpstr>
      <vt:lpstr>passo4</vt:lpstr>
      <vt:lpstr>passo5</vt:lpstr>
      <vt:lpstr>passo6</vt:lpstr>
      <vt:lpstr>qualis</vt:lpstr>
      <vt:lpstr>cfg</vt:lpstr>
      <vt:lpstr>cc</vt:lpstr>
      <vt:lpstr>c_bpr</vt:lpstr>
      <vt:lpstr>c_cat</vt:lpstr>
      <vt:lpstr>c_catco</vt:lpstr>
      <vt:lpstr>c_catp1</vt:lpstr>
      <vt:lpstr>c_catpr</vt:lpstr>
      <vt:lpstr>c_catte</vt:lpstr>
      <vt:lpstr>c_diss</vt:lpstr>
      <vt:lpstr>c_dt</vt:lpstr>
      <vt:lpstr>c_n</vt:lpstr>
      <vt:lpstr>c_orien</vt:lpstr>
      <vt:lpstr>c_qual</vt:lpstr>
      <vt:lpstr>c_tes</vt:lpstr>
      <vt:lpstr>c_tri1</vt:lpstr>
      <vt:lpstr>c_tri2</vt:lpstr>
      <vt:lpstr>c_trils</vt:lpstr>
      <vt:lpstr>c_y</vt:lpstr>
      <vt:lpstr>c_yn</vt:lpstr>
      <vt:lpstr>c_yr</vt:lpstr>
      <vt:lpstr>d_qual</vt:lpstr>
      <vt:lpstr>d_yn</vt:lpstr>
      <vt:lpstr>d_yr</vt:lpstr>
      <vt:lpstr>r_apes</vt:lpstr>
      <vt:lpstr>r_esub</vt:lpstr>
      <vt:lpstr>r_fn</vt:lpstr>
      <vt:lpstr>r_hcco</vt:lpstr>
      <vt:lpstr>r_hcpe1</vt:lpstr>
      <vt:lpstr>r_hcrep</vt:lpstr>
      <vt:lpstr>r_hcte</vt:lpstr>
      <vt:lpstr>r_head</vt:lpstr>
      <vt:lpstr>r_name</vt:lpstr>
      <vt:lpstr>r_oppg</vt:lpstr>
      <vt:lpstr>r_pesq</vt:lpstr>
      <vt:lpstr>r_scat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PPGEQ | Planilha para credenciamento de docentes</dc:title>
  <dc:creator>luiz</dc:creator>
  <dc:description>Revisão: 4
Data: 12/05/2023</dc:description>
  <cp:lastModifiedBy>Luiz Stragevitch</cp:lastModifiedBy>
  <cp:lastPrinted>2019-02-11T19:13:58Z</cp:lastPrinted>
  <dcterms:created xsi:type="dcterms:W3CDTF">2019-02-10T21:48:40Z</dcterms:created>
  <dcterms:modified xsi:type="dcterms:W3CDTF">2025-11-11T16:11:45Z</dcterms:modified>
</cp:coreProperties>
</file>